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0" activeTab="0"/>
  </bookViews>
  <sheets>
    <sheet name="Planilha Modelo" sheetId="1" r:id="rId1"/>
    <sheet name="Cronograma" sheetId="2" r:id="rId2"/>
    <sheet name="Planilha de BDI" sheetId="3" state="hidden" r:id="rId3"/>
  </sheets>
  <definedNames>
    <definedName name="_xlnm.Print_Area" localSheetId="0">'Planilha Modelo'!$A$1:$P$131</definedName>
    <definedName name="_xlnm.Print_Titles" localSheetId="0">('Planilha Modelo'!$A:$E,'Planilha Modelo'!$1:$5)</definedName>
    <definedName name="_xlnm.Print_Area" localSheetId="0">'Planilha Modelo'!$A$1:$J$131</definedName>
    <definedName name="_xlnm.Print_Titles" localSheetId="1">'Cronograma'!$A:$C</definedName>
    <definedName name="_xlnm.Print_Titles" localSheetId="0">'Planilha Modelo'!$A:$E,'Planilha Modelo'!$1:$5</definedName>
  </definedNames>
  <calcPr fullCalcOnLoad="1"/>
</workbook>
</file>

<file path=xl/sharedStrings.xml><?xml version="1.0" encoding="utf-8"?>
<sst xmlns="http://schemas.openxmlformats.org/spreadsheetml/2006/main" count="411" uniqueCount="292">
  <si>
    <t>TRIBUNAL DE CONTAS DO ESTADO DE PERNAMBUCO</t>
  </si>
  <si>
    <t>MEDIÇÃO 01</t>
  </si>
  <si>
    <t>MEDIÇÃO 02</t>
  </si>
  <si>
    <t>MEDIÇÃO 03</t>
  </si>
  <si>
    <t>MEDIÇÃO 04</t>
  </si>
  <si>
    <t>MEDIÇÃO 05</t>
  </si>
  <si>
    <t>MEDIÇÃO 06</t>
  </si>
  <si>
    <t>DISCRIMINAÇÃO / ESPECIFICAÇÃO DOS SERVIÇOS</t>
  </si>
  <si>
    <t>UNID.</t>
  </si>
  <si>
    <t>QUANT.</t>
  </si>
  <si>
    <t>UNITÁRIO</t>
  </si>
  <si>
    <t>PREÇO TOTAL</t>
  </si>
  <si>
    <t>01</t>
  </si>
  <si>
    <t>01.01</t>
  </si>
  <si>
    <t>01.02</t>
  </si>
  <si>
    <t>02</t>
  </si>
  <si>
    <t>02.01</t>
  </si>
  <si>
    <t>02.02</t>
  </si>
  <si>
    <t>und</t>
  </si>
  <si>
    <t>m²</t>
  </si>
  <si>
    <t>03</t>
  </si>
  <si>
    <t>SERVIÇOS PRELIMINARES</t>
  </si>
  <si>
    <t>03.01</t>
  </si>
  <si>
    <t>03.02</t>
  </si>
  <si>
    <t>Remoção de pintura a cal / latex para recomposição de pintura</t>
  </si>
  <si>
    <t>03.03</t>
  </si>
  <si>
    <t>Remoção de revestimento em argamassa de cimento e areia</t>
  </si>
  <si>
    <t>03.04</t>
  </si>
  <si>
    <t>Retirada de gradil de ferro, inclusive acondicionamento para possível reaproveitamento</t>
  </si>
  <si>
    <t>Retirada de esquadria de madeira da recepção com acondicionamento e entrega ao TCE</t>
  </si>
  <si>
    <t>Demolição de piso cimentado, inclusive lastro de concreto magro</t>
  </si>
  <si>
    <t>Desmonstagem de cobertura em telha de fibrocimento, inclusive armazenamento para reaproveitamento</t>
  </si>
  <si>
    <t xml:space="preserve">Remoção de material de demolição </t>
  </si>
  <si>
    <t>m³</t>
  </si>
  <si>
    <t>Locação de Obras para demarcação e abertura de valas de fundação</t>
  </si>
  <si>
    <t>m</t>
  </si>
  <si>
    <t>04</t>
  </si>
  <si>
    <t>ESTRUTURA DE CONCRETO ARMADO</t>
  </si>
  <si>
    <t>04.01</t>
  </si>
  <si>
    <t>Concreto armado, inclusive forma e armação, 25 Mpa, controle A, para fundações.</t>
  </si>
  <si>
    <t>04.02</t>
  </si>
  <si>
    <t>Concreto armado, inclusive forma e armação, 25 Mpa, controle A, para qualquer estrutura.</t>
  </si>
  <si>
    <t>05</t>
  </si>
  <si>
    <t>ALVENARIAS / VEDAÇÕES</t>
  </si>
  <si>
    <t>05.01</t>
  </si>
  <si>
    <t>Alvenaria de tijolos de 8 furos, assentados e rejuntados com argamassa de cimento e areia no traço 1:6 - 1/2 vez</t>
  </si>
  <si>
    <t>Alvenaria de tijolos de 8 furos, assentados e rejuntados com argamassa de cimento e areia no traço 1:6 - 1 vez</t>
  </si>
  <si>
    <t>Fornecimento e assentamento de divisória, no padrão das e cores da Inspetoria, do tipo painel/painel</t>
  </si>
  <si>
    <t>Fornecimento e assentamento de divisória, no padrão das e cores da Inspetoria, do tipo painel/vidro</t>
  </si>
  <si>
    <t>06</t>
  </si>
  <si>
    <t>COBERTA</t>
  </si>
  <si>
    <t>06.02</t>
  </si>
  <si>
    <t>Reassentamento de cobertura em telha de fibrocimento, com aproveitamento das existentes e subsituição das ferragens de fixação</t>
  </si>
  <si>
    <t>07</t>
  </si>
  <si>
    <t>ESQUADRIAS</t>
  </si>
  <si>
    <t>07.01</t>
  </si>
  <si>
    <t>07.02</t>
  </si>
  <si>
    <t>07.03</t>
  </si>
  <si>
    <t>Fornecimento e assentamento de porta, padrão divisória, conforme modelo das Inspetorias, inclusive ferragens</t>
  </si>
  <si>
    <t>und.</t>
  </si>
  <si>
    <t>08</t>
  </si>
  <si>
    <t>REVESTIMENTO</t>
  </si>
  <si>
    <t>08.01</t>
  </si>
  <si>
    <t>Chapisco com argamassa de cimento e areia no traço 1:3</t>
  </si>
  <si>
    <t>08.02</t>
  </si>
  <si>
    <t>Revestimento com argamassa de cimento e areia no traço 1:3, com 2 cm de espessura do tipo massa única.</t>
  </si>
  <si>
    <t>09</t>
  </si>
  <si>
    <t>IMPERMEABULIZAÇÃO</t>
  </si>
  <si>
    <t>09.01</t>
  </si>
  <si>
    <t>Impermeabilização a base mantas continuas, assentadas com maçarico, sobre lajes, calhas, reservatório, etc., inclusive proteção mecânica.</t>
  </si>
  <si>
    <t>09.02</t>
  </si>
  <si>
    <t>Impermeabilização a base de argamassa com aditivo, em áreas molhadas (wc´s, terraços, etc), com camada de 3cm de espessura e traço de argamassa 1:3</t>
  </si>
  <si>
    <t>09.03</t>
  </si>
  <si>
    <t>Impermeablização a base de argamassa polimérica em reservatórios, calhas, lajes, etc</t>
  </si>
  <si>
    <t>10</t>
  </si>
  <si>
    <t>PISOS</t>
  </si>
  <si>
    <t>10.01</t>
  </si>
  <si>
    <t>Lastro de concreto para contrapiso, com concreto magro, espessura de 10cm.</t>
  </si>
  <si>
    <t>10.02</t>
  </si>
  <si>
    <t>Regularização de piso com argamassa de cimento e areia com 3 cm de espessura</t>
  </si>
  <si>
    <t>Piso porcelanato, conforme detalhamento arquitetônico, assentado com argamassa AC-3, sobre piso cerâmico existente.</t>
  </si>
  <si>
    <t>Piso em lençol de granito artificial (granilite), com juntas de vidro, formando quadro de 1,00x1,00m, na cor cinza natural</t>
  </si>
  <si>
    <t>11</t>
  </si>
  <si>
    <t>PINTURA</t>
  </si>
  <si>
    <t>11.01</t>
  </si>
  <si>
    <t>Pintura em emusão acrílica sobre paredes, interna, inclusive líquido selador, duas demãos sem massa acrílica.</t>
  </si>
  <si>
    <t>11.02</t>
  </si>
  <si>
    <t>Pintura em emusão acrílica sobre tetos, interna, inclusive líquido selador, duas demãos sem massa acrílica.</t>
  </si>
  <si>
    <t>11.03</t>
  </si>
  <si>
    <t>Pintura com esmalte sintético sobre esquadria de ferro, duas demão, com raspagem e aparelhamento com zarcão</t>
  </si>
  <si>
    <t>11.04</t>
  </si>
  <si>
    <t>Pintura em emusão acrílica em paredes externas, duas demãos sem massa acrílica.</t>
  </si>
  <si>
    <t>12</t>
  </si>
  <si>
    <t>GRADIL DE ALUMÍNIO</t>
  </si>
  <si>
    <t>12.01</t>
  </si>
  <si>
    <t>13</t>
  </si>
  <si>
    <t>REFORMA WC MASCULINO E FEMININO</t>
  </si>
  <si>
    <t>13.01</t>
  </si>
  <si>
    <t>Demolição em alvenaria de 1/2 vez com preparo para remoção</t>
  </si>
  <si>
    <t>13.02</t>
  </si>
  <si>
    <t>Demolição de revestimento em azulejos, com preparo para remoção</t>
  </si>
  <si>
    <t>13.03</t>
  </si>
  <si>
    <t>Demolição de piso em cerâmica, inclusive remoção de contrapiso.</t>
  </si>
  <si>
    <t>13.04</t>
  </si>
  <si>
    <t>Escavação manual em material de 1a categoria até 1,5m de profundidade, inclusive bota-fora</t>
  </si>
  <si>
    <t>13.05</t>
  </si>
  <si>
    <t>Concreto armado pronto, Fck 25 Mpa, condição B (NBR 12655), lançado em fundações e adensado, inclusive forma, escoramento e ferragem</t>
  </si>
  <si>
    <t>13.06</t>
  </si>
  <si>
    <t>Concreto armado pronto, Fck 25 Mpa, condição B (NBR 12655), lançado em qualquer tipo de estrutura e adensado, inclusive forma, escoramento e ferragem</t>
  </si>
  <si>
    <t>13.07</t>
  </si>
  <si>
    <t>13.08</t>
  </si>
  <si>
    <t>Ponto de esgoto para lavatório, inclusive tubulações, conecões em PVC rígido soldáveis, até a coluna ou o subcoletor</t>
  </si>
  <si>
    <t>pt</t>
  </si>
  <si>
    <t>Ponto de esgoto para bacia sanitária, inclusive tubulações, conecões em PVC rígido soldáveis, até a coluna ou o subcoletor</t>
  </si>
  <si>
    <t>Ponto de esgoto para mictório, inclusive tubulações, conecões em PVC rígido soldáveis, até a coluna ou o subcoletor</t>
  </si>
  <si>
    <t>Ponto de água, inclusive tubulações e conecções de PVC rígido soldável e abertura de rasgos em alvenaria, até o registro geral do ambiente</t>
  </si>
  <si>
    <t>Fornecimento e Instalação de Cuba de semi-encaixe quadrada com mesa L830 c/ladrão, ferragens em metal cromado, sifão 1680 1” x 1 ¼” e válvula de escoamento 1603, rabicho em PVC</t>
  </si>
  <si>
    <t>Fornecimento de chuveiro com articulação, diâmetro de 1/2 pol. Com  acabamento cromado, ref c 1991-fabrimar ou similar, inclusive fixação.</t>
  </si>
  <si>
    <t>Fornecimento e assentamento de bacias sanitárias modelo com caixa acoplada com ferragens aço inox, linha monte carlo, iguais às existentes no edf. Dom Helder</t>
  </si>
  <si>
    <t>cj</t>
  </si>
  <si>
    <t>Fornecimento e assentamento de assento sanitário em poliéster para bacias sanitárias modelo com caixa acoplada com ferragens aço inox, linha monte carlo, iguais às existentes no edf. Dom Helder</t>
  </si>
  <si>
    <t>Fornecimento e assentamento de balcão em granito verde ubatuba, inclusive respaldo, recortes e testeiras, conforme detalhamento arquitetônico.</t>
  </si>
  <si>
    <t>Divisória em granito verde ubatuba polido nas duas faces, espessura de 3cm, inclusive montagem com ferragens, conforme detalhamento arquitetônico</t>
  </si>
  <si>
    <t>Fornecimento e instalação de Lavatório de Canto, suspenso com mesa L76 c/ladrão, ferragens em metal cromado, sifão 1680 1” x 1 ¼” e válvula de escoamento 1603, rabicho em PVC</t>
  </si>
  <si>
    <t>Fornecimento de ducha manual acqua jet, ref. 2195 jr, fabrimas ou similar, inclusive acessórios e fixação.</t>
  </si>
  <si>
    <t>um</t>
  </si>
  <si>
    <t>Fornecimento e assentamento de mictório sifonado para parede, em louça branca celite em linhas institucionais, inclusive acessórios e ferragens. (com remoção da existente)</t>
  </si>
  <si>
    <t>Fornecimento e assentamento de espelho cristal 4 mm lapidado em 3 cm com moldura em granito verde ubatuba, conforme detalhamento arquitetônico.</t>
  </si>
  <si>
    <t>Ponto de esgoto para ralo sifonado, inclusive ralo, tubulação e conecções em PVC rígido soldável, até a coluna ou subcoletor</t>
  </si>
  <si>
    <t>Fornecimento e Instalação de Torneira Lavatório de mesa 1175C – Automático Decamatic ECO – Fab. DECA</t>
  </si>
  <si>
    <t>Fornecimento e assentamento de barras de aço inox com 0,80m para os wc´s dos deficientes, conforme NBR-9050 e detalhe arquitetônico.</t>
  </si>
  <si>
    <t>Válvula de mictório pressmatic, conforme padrão eixstente</t>
  </si>
  <si>
    <t>Parede em cerâmica em padrão e cores definidas em detalhe arquitetônico.</t>
  </si>
  <si>
    <t>Piso em cerâmica com padrões e cores definidos em projeto arquitetônico.</t>
  </si>
  <si>
    <t>Porta-papel em abs, para rolos até 500m, na cor branca, padrão semelhante a ref. AE 00500 da linha brasil, jofel, conforme projeto arquitetônico</t>
  </si>
  <si>
    <t>Toalheiro interfolhas em plastico abs, na cor branca, padrão semelhante a loinha ah 00100, da jofel, conforme projeto arquitetônico</t>
  </si>
  <si>
    <t>14</t>
  </si>
  <si>
    <t>PAVIMENTAÇÃO E DRENAGEM EXTERNA/INTERNA</t>
  </si>
  <si>
    <t>14.01</t>
  </si>
  <si>
    <t>14.02</t>
  </si>
  <si>
    <t>14.03</t>
  </si>
  <si>
    <t>Passeio em bloco de cimento intertravado tipo paver ou similar fck mínimo 30 Mpa com pigmento natural/colorido, dim (0,20 x 0,10 x 0,08)m, assentado sobre colchão de areia com 6cm de espessura e rejuntado com areia fina, assentado com placa vibratória</t>
  </si>
  <si>
    <t>14.04</t>
  </si>
  <si>
    <t>Pavimentação em paralelepipedos graníticos, assentados sobre colchão de areia com 6cm de espessura, inclusive rejuntamento com argamassa de cimento e areia no traço 1:2</t>
  </si>
  <si>
    <t>Colocação de calha de concreto de 0,30cm de diâmetro, inclusive escavação, assentamento e reaterro.</t>
  </si>
  <si>
    <t>Execução de caixa coletora de drenagem com 0,60x0,60m, inclusive escavação, alvenaria, revestimento e reaterro</t>
  </si>
  <si>
    <t>Execução de tubulação em PVC de 150mm para drenagem, inclusive ligação a rede de drenagem externa</t>
  </si>
  <si>
    <t>15</t>
  </si>
  <si>
    <t>SERVIÇOS COMPLEMENTARES</t>
  </si>
  <si>
    <t>15.01</t>
  </si>
  <si>
    <t>Fornecimento e instalação de condicionador de ar tipo split com capacidade de 18.000 BTUs, inclusive tubulação e assentamento, a ser assentado na sala dos servidores</t>
  </si>
  <si>
    <t>15.02</t>
  </si>
  <si>
    <t>Fornecimento e instalação de quadro automático temporizado para condicionador de ar.</t>
  </si>
  <si>
    <t>15.03</t>
  </si>
  <si>
    <t>Corrimão de aço inox (conforme projeto)</t>
  </si>
  <si>
    <t>LAVANDERIA</t>
  </si>
  <si>
    <t>Fornecimento e instalação de tanque com coluna tipo TQ 53 da celite, com coluna de fixação e torneira de tanque, com sifão em PVC.</t>
  </si>
  <si>
    <t>Parede em cerâmica 30 x 30cm PEI-4, tipo elizabeth ou similar.</t>
  </si>
  <si>
    <t>MELHORIA DA SALA DO SERVIDOR</t>
  </si>
  <si>
    <t>Substituição de Guias de cabo horizontal para 1U, inclusive religação dos cabos, identificação com anilhamento.</t>
  </si>
  <si>
    <t>Caixa porta chaves/martelinho fornecimento e assentamento</t>
  </si>
  <si>
    <t>Certificação dos pontos de lógica</t>
  </si>
  <si>
    <t>TOTAL GERAL</t>
  </si>
  <si>
    <t>CRONOGRAMA FÍSICO-FINANCEIRO</t>
  </si>
  <si>
    <t>OBRA:</t>
  </si>
  <si>
    <t>MÊS 01</t>
  </si>
  <si>
    <t>MÊS 02</t>
  </si>
  <si>
    <t>MÊS 03</t>
  </si>
  <si>
    <t>MÊS 04</t>
  </si>
  <si>
    <t>MÊS 05</t>
  </si>
  <si>
    <t>MÊS 06</t>
  </si>
  <si>
    <t>ACUMULADO</t>
  </si>
  <si>
    <t>ITEM</t>
  </si>
  <si>
    <t>DESCRIÇÃO</t>
  </si>
  <si>
    <t>VALOR</t>
  </si>
  <si>
    <t>%</t>
  </si>
  <si>
    <t>R$</t>
  </si>
  <si>
    <t>TOTAL</t>
  </si>
  <si>
    <t>15.04</t>
  </si>
  <si>
    <t>15.05</t>
  </si>
  <si>
    <t>Ponto de lógica, inclusive caixa, cabeamento Cat 6e, conectores, anilhamento, eletroduto e passagem do ponto a sala dos servidores, inclusive ligação.</t>
  </si>
  <si>
    <t xml:space="preserve">Fornecimento de meio fio em pedra granítica e linha dágua em paralelepipedos graníticos, assentados sobre lastro de concreto magro </t>
  </si>
  <si>
    <t>11.05</t>
  </si>
  <si>
    <t>Pintura a base de tinta acrílica novacor ou similar, para pisos, faixas de estacionamento e demarcação de vagas preferenciais em cores e padrões definidos em projeto</t>
  </si>
  <si>
    <t>Luminária de teto, conforme padrão arquitetônico, para lâmapdas fluorescentes</t>
  </si>
  <si>
    <t>Requadro em granito para esquadrias da recepção, granito verde ubatuba</t>
  </si>
  <si>
    <t>Revestimento de bancada de recepção em granito verde ubatuba e branco aqualux, conforme detalhe arquitetônico</t>
  </si>
  <si>
    <t>Luminária de sobrepor para lâmpadas fluorescentes, conforme especificação de projeto arquitetônico</t>
  </si>
  <si>
    <t>Fornecimento e implantação de switch  com 48 portas 10/100 e 4 portas GIGA 10/100/1000 (conforme padronização do TCE)</t>
  </si>
  <si>
    <t>Cancelas e estrutura em aço inox para catracas das Inspetorias</t>
  </si>
  <si>
    <t>PREÇO DE CUSTO S/BDI</t>
  </si>
  <si>
    <t>BDI</t>
  </si>
  <si>
    <t>DEMONSTRATIVO DE COMPOSIÇÃO DO BDI</t>
  </si>
  <si>
    <t>(BENEFÍCIO E DESPESAS INDIRETAS)</t>
  </si>
  <si>
    <t>DATA:</t>
  </si>
  <si>
    <t>LOCAL:</t>
  </si>
  <si>
    <t>DIVERSOS</t>
  </si>
  <si>
    <t>TAXA</t>
  </si>
  <si>
    <t>DESCRIÇAO DO ITEM</t>
  </si>
  <si>
    <t>DESPESAS INDIRETAS</t>
  </si>
  <si>
    <t>A</t>
  </si>
  <si>
    <t>Despesa financeira</t>
  </si>
  <si>
    <t>B</t>
  </si>
  <si>
    <t>Administração Central</t>
  </si>
  <si>
    <t>C</t>
  </si>
  <si>
    <t>Contingências, seguros, garantia e risco</t>
  </si>
  <si>
    <t>D</t>
  </si>
  <si>
    <t>Despesa tributária</t>
  </si>
  <si>
    <t>D.1</t>
  </si>
  <si>
    <t>PIS, COFINS</t>
  </si>
  <si>
    <t>3,65%</t>
  </si>
  <si>
    <t>D.2</t>
  </si>
  <si>
    <t>ISS - Alíquota de 5%</t>
  </si>
  <si>
    <t>D.3</t>
  </si>
  <si>
    <t>Parcela sobre o faturamento (Desoneração)</t>
  </si>
  <si>
    <t>BENEFÍCIO</t>
  </si>
  <si>
    <t>E</t>
  </si>
  <si>
    <t>Benefício do construtor</t>
  </si>
  <si>
    <t>TAXA TOTAL DE BDI ADOTADA</t>
  </si>
  <si>
    <t>² FÓRMULA DE CÁLCULO DE BDI =[ ( 1+A ) ( 1+B ) ( 1+C ) (1+E)] - 1</t>
  </si>
  <si>
    <t>, Sendo:</t>
  </si>
  <si>
    <t xml:space="preserve">                                           ( 1- D )</t>
  </si>
  <si>
    <t>A = Taxa representativa das despesas financeiras;</t>
  </si>
  <si>
    <t>B = Taxa representativa das despesas com a administração central dos serviços</t>
  </si>
  <si>
    <t>C = Taxa representativa das despesas com contingênicas (Seguros, Riscos, Imprevistos)</t>
  </si>
  <si>
    <t>D = Taxa representativa das despesas tributárias (PIS, COFINS, ISS);</t>
  </si>
  <si>
    <t>D.3 = Taxa pela Lei 12.844/13 (Desoneração)</t>
  </si>
  <si>
    <t>E = Taxa representativa do Benefício do Construtor (Lucro ou Bônus).</t>
  </si>
  <si>
    <t xml:space="preserve">Fornecimento e implantação de switch POE similar com 24 portas (conforme padrão TCE) </t>
  </si>
  <si>
    <t>OBRA: REFORMA DA INSPETORIA REGIONAL DE BEZERROS</t>
  </si>
  <si>
    <t>Estrutura metálica para cobertura em telha metálica</t>
  </si>
  <si>
    <t>Cobertura em telha metálica / isotérmica</t>
  </si>
  <si>
    <t xml:space="preserve">Demolição de concreto armado em estrutura </t>
  </si>
  <si>
    <t>INSPETORIA REGIONAL DE BEZERROS</t>
  </si>
  <si>
    <t>Retirada de pavimento em paralelo, corte e aterro para nivelamento e reassentamento de pavimentação em paralelepipedo assentados sobre colchão de areia e rejuntados com argamassa de cimento e areia no traço 1:2 (com reaproveitamento da pedra)</t>
  </si>
  <si>
    <t>DATA BASE: ABRIL/2016</t>
  </si>
  <si>
    <t>01.03</t>
  </si>
  <si>
    <t>01.04</t>
  </si>
  <si>
    <t>01.05</t>
  </si>
  <si>
    <t>01.06</t>
  </si>
  <si>
    <t>01.07</t>
  </si>
  <si>
    <t>01.08</t>
  </si>
  <si>
    <t>01.09</t>
  </si>
  <si>
    <t>04.03</t>
  </si>
  <si>
    <t>06.01</t>
  </si>
  <si>
    <t>08.03</t>
  </si>
  <si>
    <t>08.04</t>
  </si>
  <si>
    <t>09.04</t>
  </si>
  <si>
    <t>09.05</t>
  </si>
  <si>
    <t>Fornecimento e assentamento de gradil de alumínio em barra chata, no padrão existente</t>
  </si>
  <si>
    <t>Manutenção, inclusive com troca de material, lixamento, reaparelhamento e pintura de gradil existente, conforme projeto arquitetônico.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</si>
  <si>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</si>
  <si>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</si>
  <si>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</si>
  <si>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</si>
  <si>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</si>
  <si>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</si>
  <si>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</si>
  <si>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</si>
  <si>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</si>
  <si>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</si>
  <si>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</si>
  <si>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</si>
  <si>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</si>
  <si>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</si>
  <si>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</si>
  <si>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</si>
  <si>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</si>
  <si>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</si>
  <si>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</si>
  <si>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</si>
  <si>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</si>
  <si>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</si>
  <si>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</si>
  <si>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</si>
  <si>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</si>
  <si>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</si>
  <si>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</si>
  <si>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</si>
  <si>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12.02</t>
  </si>
  <si>
    <t>12.03</t>
  </si>
  <si>
    <t>12.04</t>
  </si>
  <si>
    <t>12.05</t>
  </si>
  <si>
    <t>12.06</t>
  </si>
  <si>
    <t>12.07</t>
  </si>
  <si>
    <t>12.08</t>
  </si>
  <si>
    <t>REFORMA DO RESTAURANTE</t>
  </si>
  <si>
    <t>Administrações</t>
  </si>
  <si>
    <t>B.1</t>
  </si>
  <si>
    <t>B.2</t>
  </si>
  <si>
    <t>Administração Local</t>
  </si>
  <si>
    <t>Revestimento com argamassa de cimento e areia no traço 1:6, com 2 cm de espessura do tipo massa única.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</si>
</sst>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_(* #,##0.00_);_(* \(#,##0.00\);_(* \-??_);_(@_)"/>
    <numFmt numFmtId="173" formatCode="_(&quot;R$&quot;* #,##0.00_);_(&quot;R$&quot;* \(#,##0.00\);_(&quot;R$&quot;* \-??_);_(@_)"/>
    <numFmt numFmtId="174" formatCode="0.0%"/>
  </numFmts>
  <fonts count="32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Arial"/>
      <family val="0"/>
    </font>
    <font>
      <sz val="13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73" fontId="0" fillId="0" borderId="0" applyFill="0" applyBorder="0" applyProtection="0">
      <alignment/>
    </xf>
    <xf numFmtId="168" fontId="0" fillId="0" borderId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4" fillId="16" borderId="5" applyNumberFormat="0" applyAlignment="0" applyProtection="0"/>
    <xf numFmtId="172" fontId="0" fillId="0" borderId="0" applyFill="0" applyBorder="0" applyProtection="0">
      <alignment/>
    </xf>
    <xf numFmtId="16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138">
    <xf numFmtId="0" fontId="0" fillId="0" borderId="0" xfId="0" applyAlignment="1">
      <alignment/>
    </xf>
    <xf numFmtId="172" fontId="1" fillId="0" borderId="0" xfId="55" applyFont="1" applyFill="1" applyBorder="1" applyAlignment="1" applyProtection="1">
      <alignment horizontal="center" vertical="top"/>
      <protection locked="0"/>
    </xf>
    <xf numFmtId="172" fontId="1" fillId="0" borderId="0" xfId="55" applyFont="1" applyFill="1" applyBorder="1" applyAlignment="1" applyProtection="1">
      <alignment wrapText="1"/>
      <protection locked="0"/>
    </xf>
    <xf numFmtId="172" fontId="1" fillId="0" borderId="0" xfId="55" applyFont="1" applyFill="1" applyBorder="1" applyAlignment="1" applyProtection="1">
      <alignment vertical="center"/>
      <protection locked="0"/>
    </xf>
    <xf numFmtId="2" fontId="1" fillId="0" borderId="0" xfId="55" applyNumberFormat="1" applyFont="1" applyFill="1" applyBorder="1" applyAlignment="1" applyProtection="1">
      <alignment horizontal="right" vertical="center"/>
      <protection locked="0"/>
    </xf>
    <xf numFmtId="172" fontId="1" fillId="0" borderId="0" xfId="55" applyFont="1" applyFill="1" applyBorder="1" applyAlignment="1" applyProtection="1">
      <alignment horizontal="right" vertical="center"/>
      <protection locked="0"/>
    </xf>
    <xf numFmtId="172" fontId="1" fillId="0" borderId="0" xfId="55" applyFont="1" applyFill="1" applyBorder="1" applyAlignment="1" applyProtection="1">
      <alignment vertical="top"/>
      <protection locked="0"/>
    </xf>
    <xf numFmtId="172" fontId="3" fillId="24" borderId="10" xfId="55" applyFont="1" applyFill="1" applyBorder="1" applyAlignment="1" applyProtection="1">
      <alignment horizontal="center" vertical="center"/>
      <protection/>
    </xf>
    <xf numFmtId="49" fontId="4" fillId="0" borderId="11" xfId="55" applyNumberFormat="1" applyFont="1" applyFill="1" applyBorder="1" applyAlignment="1" applyProtection="1">
      <alignment horizontal="center" vertical="center"/>
      <protection locked="0"/>
    </xf>
    <xf numFmtId="172" fontId="4" fillId="0" borderId="12" xfId="55" applyFont="1" applyFill="1" applyBorder="1" applyAlignment="1" applyProtection="1">
      <alignment horizontal="center" vertical="center"/>
      <protection locked="0"/>
    </xf>
    <xf numFmtId="172" fontId="4" fillId="0" borderId="12" xfId="55" applyFont="1" applyFill="1" applyBorder="1" applyAlignment="1" applyProtection="1">
      <alignment horizontal="center" vertical="center" wrapText="1"/>
      <protection locked="0"/>
    </xf>
    <xf numFmtId="2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55" applyNumberFormat="1" applyFont="1" applyFill="1" applyBorder="1" applyAlignment="1" applyProtection="1">
      <alignment horizontal="right" vertical="center" wrapText="1"/>
      <protection locked="0"/>
    </xf>
    <xf numFmtId="172" fontId="4" fillId="0" borderId="14" xfId="55" applyFont="1" applyFill="1" applyBorder="1" applyAlignment="1" applyProtection="1">
      <alignment horizontal="center" vertical="center" wrapText="1"/>
      <protection locked="0"/>
    </xf>
    <xf numFmtId="2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172" fontId="4" fillId="0" borderId="15" xfId="55" applyFont="1" applyFill="1" applyBorder="1" applyAlignment="1" applyProtection="1">
      <alignment horizontal="center" vertical="center" wrapText="1"/>
      <protection locked="0"/>
    </xf>
    <xf numFmtId="2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/>
      <protection locked="0"/>
    </xf>
    <xf numFmtId="172" fontId="4" fillId="0" borderId="17" xfId="55" applyFont="1" applyFill="1" applyBorder="1" applyAlignment="1" applyProtection="1">
      <alignment horizontal="center" vertical="center"/>
      <protection locked="0"/>
    </xf>
    <xf numFmtId="172" fontId="4" fillId="0" borderId="13" xfId="55" applyFont="1" applyFill="1" applyBorder="1" applyAlignment="1" applyProtection="1">
      <alignment horizontal="center" vertical="center" wrapText="1"/>
      <protection locked="0"/>
    </xf>
    <xf numFmtId="172" fontId="4" fillId="0" borderId="18" xfId="55" applyFont="1" applyFill="1" applyBorder="1" applyAlignment="1" applyProtection="1">
      <alignment horizontal="center" vertical="center" wrapText="1"/>
      <protection locked="0"/>
    </xf>
    <xf numFmtId="2" fontId="4" fillId="0" borderId="19" xfId="55" applyNumberFormat="1" applyFont="1" applyFill="1" applyBorder="1" applyAlignment="1" applyProtection="1">
      <alignment horizontal="center" vertical="center" wrapText="1"/>
      <protection locked="0"/>
    </xf>
    <xf numFmtId="172" fontId="1" fillId="0" borderId="20" xfId="55" applyFont="1" applyFill="1" applyBorder="1" applyAlignment="1" applyProtection="1">
      <alignment horizontal="center" vertical="center"/>
      <protection locked="0"/>
    </xf>
    <xf numFmtId="172" fontId="4" fillId="0" borderId="21" xfId="55" applyFont="1" applyFill="1" applyBorder="1" applyAlignment="1" applyProtection="1">
      <alignment horizontal="right" vertical="center"/>
      <protection locked="0"/>
    </xf>
    <xf numFmtId="49" fontId="1" fillId="0" borderId="22" xfId="55" applyNumberFormat="1" applyFont="1" applyFill="1" applyBorder="1" applyAlignment="1" applyProtection="1">
      <alignment horizontal="center" vertical="top" wrapText="1"/>
      <protection locked="0"/>
    </xf>
    <xf numFmtId="172" fontId="1" fillId="0" borderId="20" xfId="55" applyFont="1" applyFill="1" applyBorder="1" applyAlignment="1" applyProtection="1">
      <alignment horizontal="right" vertical="center"/>
      <protection locked="0"/>
    </xf>
    <xf numFmtId="172" fontId="1" fillId="0" borderId="23" xfId="55" applyFont="1" applyFill="1" applyBorder="1" applyAlignment="1" applyProtection="1">
      <alignment vertical="center"/>
      <protection locked="0"/>
    </xf>
    <xf numFmtId="172" fontId="1" fillId="0" borderId="20" xfId="55" applyFont="1" applyFill="1" applyBorder="1" applyAlignment="1" applyProtection="1">
      <alignment vertical="center"/>
      <protection locked="0"/>
    </xf>
    <xf numFmtId="172" fontId="1" fillId="0" borderId="21" xfId="55" applyFont="1" applyFill="1" applyBorder="1" applyAlignment="1" applyProtection="1">
      <alignment vertical="center"/>
      <protection locked="0"/>
    </xf>
    <xf numFmtId="172" fontId="1" fillId="0" borderId="24" xfId="55" applyFont="1" applyFill="1" applyBorder="1" applyAlignment="1" applyProtection="1">
      <alignment vertical="top"/>
      <protection locked="0"/>
    </xf>
    <xf numFmtId="172" fontId="1" fillId="0" borderId="20" xfId="55" applyFont="1" applyFill="1" applyBorder="1" applyAlignment="1" applyProtection="1">
      <alignment vertical="top"/>
      <protection locked="0"/>
    </xf>
    <xf numFmtId="49" fontId="4" fillId="0" borderId="22" xfId="55" applyNumberFormat="1" applyFont="1" applyFill="1" applyBorder="1" applyAlignment="1" applyProtection="1">
      <alignment horizontal="center" vertical="top" wrapText="1"/>
      <protection locked="0"/>
    </xf>
    <xf numFmtId="172" fontId="4" fillId="0" borderId="21" xfId="55" applyFont="1" applyFill="1" applyBorder="1" applyAlignment="1" applyProtection="1">
      <alignment vertical="center"/>
      <protection locked="0"/>
    </xf>
    <xf numFmtId="172" fontId="1" fillId="0" borderId="20" xfId="55" applyFont="1" applyFill="1" applyBorder="1" applyAlignment="1" applyProtection="1">
      <alignment horizontal="center" vertical="center" wrapText="1"/>
      <protection locked="0"/>
    </xf>
    <xf numFmtId="172" fontId="1" fillId="0" borderId="20" xfId="55" applyFont="1" applyFill="1" applyBorder="1" applyAlignment="1" applyProtection="1">
      <alignment horizontal="right" vertical="center" wrapText="1"/>
      <protection locked="0"/>
    </xf>
    <xf numFmtId="172" fontId="5" fillId="0" borderId="20" xfId="55" applyFont="1" applyFill="1" applyBorder="1" applyAlignment="1" applyProtection="1">
      <alignment vertical="center"/>
      <protection locked="0"/>
    </xf>
    <xf numFmtId="172" fontId="5" fillId="0" borderId="24" xfId="55" applyFont="1" applyFill="1" applyBorder="1" applyAlignment="1" applyProtection="1">
      <alignment vertical="top"/>
      <protection locked="0"/>
    </xf>
    <xf numFmtId="172" fontId="5" fillId="0" borderId="20" xfId="55" applyFont="1" applyFill="1" applyBorder="1" applyAlignment="1" applyProtection="1">
      <alignment vertical="top"/>
      <protection locked="0"/>
    </xf>
    <xf numFmtId="172" fontId="5" fillId="0" borderId="0" xfId="55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>
      <alignment horizontal="center" vertical="center"/>
    </xf>
    <xf numFmtId="172" fontId="1" fillId="0" borderId="20" xfId="55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72" fontId="4" fillId="0" borderId="20" xfId="55" applyFont="1" applyFill="1" applyBorder="1" applyAlignment="1" applyProtection="1">
      <alignment horizontal="right" vertical="center" wrapText="1"/>
      <protection locked="0"/>
    </xf>
    <xf numFmtId="172" fontId="4" fillId="0" borderId="23" xfId="55" applyFont="1" applyFill="1" applyBorder="1" applyAlignment="1" applyProtection="1">
      <alignment vertical="center"/>
      <protection locked="0"/>
    </xf>
    <xf numFmtId="172" fontId="4" fillId="0" borderId="20" xfId="55" applyFont="1" applyFill="1" applyBorder="1" applyAlignment="1" applyProtection="1">
      <alignment horizontal="center" vertical="center" wrapText="1"/>
      <protection locked="0"/>
    </xf>
    <xf numFmtId="49" fontId="1" fillId="0" borderId="22" xfId="55" applyNumberFormat="1" applyFont="1" applyFill="1" applyBorder="1" applyAlignment="1" applyProtection="1">
      <alignment horizontal="center" vertical="top"/>
      <protection locked="0"/>
    </xf>
    <xf numFmtId="172" fontId="1" fillId="24" borderId="20" xfId="55" applyFont="1" applyFill="1" applyBorder="1" applyAlignment="1" applyProtection="1">
      <alignment horizontal="center" vertical="center" wrapText="1"/>
      <protection locked="0"/>
    </xf>
    <xf numFmtId="172" fontId="1" fillId="24" borderId="20" xfId="55" applyFont="1" applyFill="1" applyBorder="1" applyAlignment="1" applyProtection="1">
      <alignment vertical="center"/>
      <protection locked="0"/>
    </xf>
    <xf numFmtId="172" fontId="1" fillId="24" borderId="0" xfId="55" applyFont="1" applyFill="1" applyBorder="1" applyAlignment="1" applyProtection="1">
      <alignment vertical="top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2" fontId="4" fillId="0" borderId="20" xfId="55" applyFont="1" applyFill="1" applyBorder="1" applyAlignment="1" applyProtection="1">
      <alignment horizontal="right" vertical="center"/>
      <protection locked="0"/>
    </xf>
    <xf numFmtId="172" fontId="4" fillId="0" borderId="23" xfId="55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vertical="center"/>
    </xf>
    <xf numFmtId="172" fontId="1" fillId="24" borderId="25" xfId="55" applyFont="1" applyFill="1" applyBorder="1" applyAlignment="1" applyProtection="1">
      <alignment horizontal="center" vertical="top"/>
      <protection locked="0"/>
    </xf>
    <xf numFmtId="0" fontId="1" fillId="0" borderId="26" xfId="0" applyFont="1" applyFill="1" applyBorder="1" applyAlignment="1">
      <alignment vertical="center" wrapText="1"/>
    </xf>
    <xf numFmtId="172" fontId="1" fillId="0" borderId="26" xfId="55" applyFont="1" applyFill="1" applyBorder="1" applyAlignment="1" applyProtection="1">
      <alignment vertical="center" wrapText="1"/>
      <protection/>
    </xf>
    <xf numFmtId="172" fontId="1" fillId="0" borderId="26" xfId="55" applyFont="1" applyFill="1" applyBorder="1" applyAlignment="1" applyProtection="1">
      <alignment horizontal="center" vertical="center" wrapText="1"/>
      <protection locked="0"/>
    </xf>
    <xf numFmtId="172" fontId="1" fillId="0" borderId="26" xfId="55" applyFont="1" applyFill="1" applyBorder="1" applyAlignment="1" applyProtection="1">
      <alignment horizontal="right" vertical="center" wrapText="1"/>
      <protection/>
    </xf>
    <xf numFmtId="172" fontId="4" fillId="0" borderId="27" xfId="55" applyFont="1" applyFill="1" applyBorder="1" applyAlignment="1" applyProtection="1">
      <alignment vertical="center" wrapText="1"/>
      <protection/>
    </xf>
    <xf numFmtId="172" fontId="1" fillId="0" borderId="26" xfId="55" applyFont="1" applyFill="1" applyBorder="1" applyAlignment="1" applyProtection="1">
      <alignment vertical="center"/>
      <protection locked="0"/>
    </xf>
    <xf numFmtId="172" fontId="4" fillId="0" borderId="28" xfId="55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/>
    </xf>
    <xf numFmtId="0" fontId="0" fillId="0" borderId="30" xfId="0" applyBorder="1" applyAlignment="1">
      <alignment/>
    </xf>
    <xf numFmtId="10" fontId="0" fillId="0" borderId="31" xfId="52" applyNumberFormat="1" applyBorder="1" applyAlignment="1">
      <alignment/>
    </xf>
    <xf numFmtId="172" fontId="7" fillId="0" borderId="32" xfId="55" applyFont="1" applyFill="1" applyBorder="1" applyProtection="1">
      <alignment/>
      <protection locked="0"/>
    </xf>
    <xf numFmtId="172" fontId="7" fillId="0" borderId="13" xfId="55" applyFont="1" applyFill="1" applyBorder="1" applyProtection="1">
      <alignment/>
      <protection locked="0"/>
    </xf>
    <xf numFmtId="172" fontId="7" fillId="0" borderId="20" xfId="55" applyFont="1" applyFill="1" applyBorder="1" applyProtection="1">
      <alignment/>
      <protection locked="0"/>
    </xf>
    <xf numFmtId="172" fontId="7" fillId="0" borderId="20" xfId="55" applyFont="1" applyFill="1" applyBorder="1">
      <alignment/>
    </xf>
    <xf numFmtId="172" fontId="7" fillId="24" borderId="20" xfId="55" applyFont="1" applyFill="1" applyBorder="1" applyProtection="1">
      <alignment/>
      <protection locked="0"/>
    </xf>
    <xf numFmtId="172" fontId="7" fillId="0" borderId="26" xfId="55" applyFont="1" applyFill="1" applyBorder="1" applyProtection="1">
      <alignment/>
      <protection locked="0"/>
    </xf>
    <xf numFmtId="172" fontId="7" fillId="0" borderId="0" xfId="55" applyFont="1" applyFill="1" applyBorder="1" applyProtection="1">
      <alignment/>
      <protection locked="0"/>
    </xf>
    <xf numFmtId="172" fontId="1" fillId="0" borderId="20" xfId="55" applyFont="1" applyFill="1" applyBorder="1" applyProtection="1">
      <alignment/>
      <protection locked="0"/>
    </xf>
    <xf numFmtId="172" fontId="1" fillId="0" borderId="23" xfId="55" applyFont="1" applyFill="1" applyBorder="1" applyProtection="1">
      <alignment/>
      <protection locked="0"/>
    </xf>
    <xf numFmtId="172" fontId="1" fillId="0" borderId="21" xfId="55" applyFont="1" applyFill="1" applyBorder="1" applyProtection="1">
      <alignment/>
      <protection locked="0"/>
    </xf>
    <xf numFmtId="172" fontId="1" fillId="0" borderId="24" xfId="55" applyFont="1" applyFill="1" applyBorder="1" applyProtection="1">
      <alignment/>
      <protection locked="0"/>
    </xf>
    <xf numFmtId="172" fontId="1" fillId="0" borderId="0" xfId="55" applyFont="1">
      <alignment/>
    </xf>
    <xf numFmtId="0" fontId="0" fillId="0" borderId="33" xfId="50" applyBorder="1" applyAlignment="1">
      <alignment horizontal="center"/>
      <protection/>
    </xf>
    <xf numFmtId="0" fontId="0" fillId="0" borderId="34" xfId="50" applyBorder="1" applyAlignment="1">
      <alignment/>
      <protection/>
    </xf>
    <xf numFmtId="0" fontId="0" fillId="0" borderId="35" xfId="50" applyBorder="1">
      <alignment/>
      <protection/>
    </xf>
    <xf numFmtId="0" fontId="0" fillId="0" borderId="0" xfId="50">
      <alignment/>
      <protection/>
    </xf>
    <xf numFmtId="0" fontId="0" fillId="0" borderId="36" xfId="50" applyBorder="1" applyAlignment="1">
      <alignment horizontal="center"/>
      <protection/>
    </xf>
    <xf numFmtId="0" fontId="0" fillId="0" borderId="0" xfId="50" applyBorder="1" applyAlignment="1">
      <alignment/>
      <protection/>
    </xf>
    <xf numFmtId="0" fontId="0" fillId="0" borderId="37" xfId="50" applyBorder="1">
      <alignment/>
      <protection/>
    </xf>
    <xf numFmtId="49" fontId="11" fillId="0" borderId="36" xfId="50" applyNumberFormat="1" applyFont="1" applyBorder="1" applyAlignment="1">
      <alignment horizontal="center"/>
      <protection/>
    </xf>
    <xf numFmtId="49" fontId="12" fillId="0" borderId="0" xfId="50" applyNumberFormat="1" applyFont="1" applyBorder="1" applyAlignment="1">
      <alignment/>
      <protection/>
    </xf>
    <xf numFmtId="49" fontId="11" fillId="0" borderId="37" xfId="50" applyNumberFormat="1" applyFont="1" applyBorder="1">
      <alignment/>
      <protection/>
    </xf>
    <xf numFmtId="49" fontId="11" fillId="0" borderId="0" xfId="50" applyNumberFormat="1" applyFont="1" applyBorder="1" applyAlignment="1">
      <alignment/>
      <protection/>
    </xf>
    <xf numFmtId="0" fontId="11" fillId="0" borderId="36" xfId="50" applyFont="1" applyBorder="1" applyAlignment="1">
      <alignment horizontal="center"/>
      <protection/>
    </xf>
    <xf numFmtId="10" fontId="11" fillId="0" borderId="37" xfId="53" applyNumberFormat="1" applyFont="1" applyBorder="1" applyAlignment="1">
      <alignment horizontal="center"/>
    </xf>
    <xf numFmtId="10" fontId="12" fillId="0" borderId="37" xfId="53" applyNumberFormat="1" applyFont="1" applyBorder="1" applyAlignment="1">
      <alignment horizontal="center"/>
    </xf>
    <xf numFmtId="49" fontId="11" fillId="0" borderId="37" xfId="50" applyNumberFormat="1" applyFont="1" applyBorder="1" applyAlignment="1">
      <alignment horizontal="center"/>
      <protection/>
    </xf>
    <xf numFmtId="49" fontId="11" fillId="0" borderId="0" xfId="50" applyNumberFormat="1" applyFont="1" applyBorder="1" applyAlignment="1">
      <alignment horizontal="center"/>
      <protection/>
    </xf>
    <xf numFmtId="0" fontId="0" fillId="0" borderId="37" xfId="50" applyBorder="1" applyAlignment="1">
      <alignment horizontal="center"/>
      <protection/>
    </xf>
    <xf numFmtId="49" fontId="11" fillId="0" borderId="36" xfId="50" applyNumberFormat="1" applyFont="1" applyBorder="1" applyAlignment="1">
      <alignment horizontal="left"/>
      <protection/>
    </xf>
    <xf numFmtId="0" fontId="0" fillId="0" borderId="0" xfId="50" applyBorder="1" applyAlignment="1">
      <alignment horizontal="left"/>
      <protection/>
    </xf>
    <xf numFmtId="0" fontId="0" fillId="0" borderId="38" xfId="50" applyBorder="1" applyAlignment="1">
      <alignment horizontal="center"/>
      <protection/>
    </xf>
    <xf numFmtId="0" fontId="0" fillId="0" borderId="39" xfId="50" applyBorder="1" applyAlignment="1">
      <alignment/>
      <protection/>
    </xf>
    <xf numFmtId="0" fontId="0" fillId="0" borderId="40" xfId="50" applyBorder="1">
      <alignment/>
      <protection/>
    </xf>
    <xf numFmtId="172" fontId="7" fillId="0" borderId="0" xfId="55" applyFont="1">
      <alignment/>
    </xf>
    <xf numFmtId="0" fontId="4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justify" wrapText="1"/>
    </xf>
    <xf numFmtId="0" fontId="1" fillId="24" borderId="20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173" fontId="1" fillId="0" borderId="20" xfId="47" applyFont="1" applyFill="1" applyBorder="1" applyAlignment="1" applyProtection="1">
      <alignment horizontal="center" vertical="top"/>
      <protection locked="0"/>
    </xf>
    <xf numFmtId="172" fontId="4" fillId="0" borderId="20" xfId="55" applyFont="1" applyFill="1" applyBorder="1" applyAlignment="1" applyProtection="1">
      <alignment horizontal="center" wrapText="1"/>
      <protection locked="0"/>
    </xf>
    <xf numFmtId="172" fontId="4" fillId="0" borderId="20" xfId="55" applyNumberFormat="1" applyFont="1" applyFill="1" applyBorder="1" applyAlignment="1" applyProtection="1">
      <alignment horizontal="center" vertical="distributed" wrapText="1"/>
      <protection locked="0"/>
    </xf>
    <xf numFmtId="0" fontId="2" fillId="24" borderId="41" xfId="0" applyFont="1" applyFill="1" applyBorder="1" applyAlignment="1">
      <alignment horizontal="left" vertical="top"/>
    </xf>
    <xf numFmtId="172" fontId="4" fillId="0" borderId="12" xfId="55" applyFont="1" applyFill="1" applyBorder="1" applyAlignment="1" applyProtection="1">
      <alignment horizontal="center" wrapText="1"/>
      <protection locked="0"/>
    </xf>
    <xf numFmtId="0" fontId="2" fillId="24" borderId="42" xfId="0" applyFont="1" applyFill="1" applyBorder="1" applyAlignment="1">
      <alignment horizontal="left"/>
    </xf>
    <xf numFmtId="172" fontId="4" fillId="0" borderId="43" xfId="55" applyNumberFormat="1" applyFont="1" applyFill="1" applyBorder="1" applyAlignment="1" applyProtection="1">
      <alignment horizontal="left" vertical="center"/>
      <protection locked="0"/>
    </xf>
    <xf numFmtId="172" fontId="4" fillId="0" borderId="24" xfId="55" applyNumberFormat="1" applyFont="1" applyFill="1" applyBorder="1" applyAlignment="1" applyProtection="1">
      <alignment horizontal="center" vertical="distributed" wrapText="1"/>
      <protection locked="0"/>
    </xf>
    <xf numFmtId="0" fontId="8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9" fillId="0" borderId="36" xfId="50" applyNumberFormat="1" applyFont="1" applyBorder="1" applyAlignment="1">
      <alignment horizontal="center"/>
      <protection/>
    </xf>
    <xf numFmtId="49" fontId="9" fillId="0" borderId="0" xfId="50" applyNumberFormat="1" applyFont="1" applyBorder="1" applyAlignment="1">
      <alignment horizontal="center"/>
      <protection/>
    </xf>
    <xf numFmtId="49" fontId="9" fillId="0" borderId="37" xfId="50" applyNumberFormat="1" applyFont="1" applyBorder="1" applyAlignment="1">
      <alignment horizontal="center"/>
      <protection/>
    </xf>
    <xf numFmtId="49" fontId="10" fillId="0" borderId="36" xfId="50" applyNumberFormat="1" applyFont="1" applyBorder="1" applyAlignment="1">
      <alignment horizontal="center"/>
      <protection/>
    </xf>
    <xf numFmtId="49" fontId="10" fillId="0" borderId="0" xfId="50" applyNumberFormat="1" applyFont="1" applyBorder="1" applyAlignment="1">
      <alignment horizontal="center"/>
      <protection/>
    </xf>
    <xf numFmtId="49" fontId="10" fillId="0" borderId="37" xfId="50" applyNumberFormat="1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129</xdr:row>
      <xdr:rowOff>142875</xdr:rowOff>
    </xdr:from>
    <xdr:to>
      <xdr:col>1</xdr:col>
      <xdr:colOff>180975</xdr:colOff>
      <xdr:row>129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523875" y="30460950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129</xdr:row>
      <xdr:rowOff>142875</xdr:rowOff>
    </xdr:from>
    <xdr:to>
      <xdr:col>1</xdr:col>
      <xdr:colOff>180975</xdr:colOff>
      <xdr:row>129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523875" y="30460950"/>
          <a:ext cx="104775" cy="0"/>
        </a:xfrm>
        <a:custGeom>
          <a:pathLst>
            <a:path h="1" w="10477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close/>
            </a:path>
          </a:pathLst>
        </a:cu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SheetLayoutView="100" zoomScalePageLayoutView="0" workbookViewId="0" topLeftCell="A70">
      <selection activeCell="B48" sqref="B48:C48"/>
    </sheetView>
  </sheetViews>
  <sheetFormatPr defaultColWidth="9.140625" defaultRowHeight="12.75"/>
  <cols>
    <col min="1" max="1" width="6.7109375" style="1" customWidth="1"/>
    <col min="2" max="2" width="19.57421875" style="2" customWidth="1"/>
    <col min="3" max="3" width="41.28125" style="2" customWidth="1"/>
    <col min="4" max="4" width="8.00390625" style="3" customWidth="1"/>
    <col min="5" max="5" width="0" style="3" hidden="1" customWidth="1"/>
    <col min="6" max="6" width="15.57421875" style="3" customWidth="1"/>
    <col min="7" max="7" width="0" style="4" hidden="1" customWidth="1"/>
    <col min="8" max="8" width="0" style="5" hidden="1" customWidth="1"/>
    <col min="9" max="9" width="10.7109375" style="3" customWidth="1"/>
    <col min="10" max="10" width="15.57421875" style="3" customWidth="1"/>
    <col min="11" max="22" width="0" style="6" hidden="1" customWidth="1"/>
    <col min="23" max="23" width="9.140625" style="6" customWidth="1"/>
    <col min="24" max="24" width="0" style="6" hidden="1" customWidth="1"/>
    <col min="25" max="25" width="10.7109375" style="82" hidden="1" customWidth="1"/>
    <col min="26" max="16384" width="9.140625" style="6" customWidth="1"/>
  </cols>
  <sheetData>
    <row r="1" spans="1:256" ht="12.75" customHeight="1" thickBot="1">
      <c r="A1" s="126" t="s">
        <v>0</v>
      </c>
      <c r="B1" s="126"/>
      <c r="C1" s="126"/>
      <c r="D1" s="126"/>
      <c r="E1" s="7"/>
      <c r="F1" s="127" t="s">
        <v>235</v>
      </c>
      <c r="G1" s="127"/>
      <c r="H1" s="127"/>
      <c r="I1" s="127"/>
      <c r="J1" s="127"/>
      <c r="K1" s="128" t="s">
        <v>1</v>
      </c>
      <c r="L1" s="128"/>
      <c r="M1" s="123" t="s">
        <v>2</v>
      </c>
      <c r="N1" s="123"/>
      <c r="O1" s="123" t="s">
        <v>3</v>
      </c>
      <c r="P1" s="123"/>
      <c r="Q1" s="123" t="s">
        <v>4</v>
      </c>
      <c r="R1" s="123"/>
      <c r="S1" s="123" t="s">
        <v>5</v>
      </c>
      <c r="T1" s="123"/>
      <c r="U1" s="123" t="s">
        <v>6</v>
      </c>
      <c r="V1" s="123"/>
      <c r="W1"/>
      <c r="X1"/>
      <c r="Y1" s="110" t="s">
        <v>190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thickBot="1">
      <c r="A2" s="124" t="s">
        <v>229</v>
      </c>
      <c r="B2" s="124"/>
      <c r="C2" s="124"/>
      <c r="D2" s="124"/>
      <c r="E2" s="124"/>
      <c r="F2" s="127"/>
      <c r="G2" s="127"/>
      <c r="H2" s="127"/>
      <c r="I2" s="127"/>
      <c r="J2" s="127"/>
      <c r="K2" s="128"/>
      <c r="L2" s="128"/>
      <c r="M2" s="123"/>
      <c r="N2" s="123"/>
      <c r="O2" s="123"/>
      <c r="P2" s="123"/>
      <c r="Q2" s="123"/>
      <c r="R2" s="123"/>
      <c r="S2" s="123"/>
      <c r="T2" s="123"/>
      <c r="U2" s="123"/>
      <c r="V2" s="123"/>
      <c r="W2"/>
      <c r="X2" s="74" t="s">
        <v>191</v>
      </c>
      <c r="Y2" s="110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thickBot="1">
      <c r="A3" s="124"/>
      <c r="B3" s="124"/>
      <c r="C3" s="124"/>
      <c r="D3" s="124"/>
      <c r="E3" s="124"/>
      <c r="F3" s="127"/>
      <c r="G3" s="127"/>
      <c r="H3" s="127"/>
      <c r="I3" s="127"/>
      <c r="J3" s="127"/>
      <c r="K3" s="128"/>
      <c r="L3" s="128"/>
      <c r="M3" s="123"/>
      <c r="N3" s="123"/>
      <c r="O3" s="123"/>
      <c r="P3" s="123"/>
      <c r="Q3" s="123"/>
      <c r="R3" s="123"/>
      <c r="S3" s="123"/>
      <c r="T3" s="123"/>
      <c r="U3" s="123"/>
      <c r="V3" s="123"/>
      <c r="W3"/>
      <c r="X3" s="75">
        <f>'Planilha de BDI'!C20</f>
        <v>0.3207696194854952</v>
      </c>
      <c r="Y3" s="110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 thickBot="1">
      <c r="A4" s="124"/>
      <c r="B4" s="124"/>
      <c r="C4" s="124"/>
      <c r="D4" s="124"/>
      <c r="E4" s="124"/>
      <c r="F4" s="127"/>
      <c r="G4" s="127"/>
      <c r="H4" s="127"/>
      <c r="I4" s="127"/>
      <c r="J4" s="127"/>
      <c r="K4" s="128"/>
      <c r="L4" s="128"/>
      <c r="M4" s="123"/>
      <c r="N4" s="123"/>
      <c r="O4" s="123"/>
      <c r="P4" s="123"/>
      <c r="Q4" s="123"/>
      <c r="R4" s="123"/>
      <c r="S4" s="123"/>
      <c r="T4" s="123"/>
      <c r="U4" s="123"/>
      <c r="V4" s="123"/>
      <c r="W4"/>
      <c r="X4"/>
      <c r="Y4" s="110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1.25" customHeight="1">
      <c r="A5" s="8"/>
      <c r="B5" s="125" t="s">
        <v>7</v>
      </c>
      <c r="C5" s="125"/>
      <c r="D5" s="9" t="s">
        <v>8</v>
      </c>
      <c r="E5" s="10"/>
      <c r="F5" s="11" t="s">
        <v>9</v>
      </c>
      <c r="G5" s="12" t="s">
        <v>10</v>
      </c>
      <c r="H5" s="13" t="s">
        <v>11</v>
      </c>
      <c r="I5" s="12" t="s">
        <v>10</v>
      </c>
      <c r="J5" s="13" t="s">
        <v>11</v>
      </c>
      <c r="K5" s="14" t="s">
        <v>9</v>
      </c>
      <c r="L5" s="15" t="s">
        <v>11</v>
      </c>
      <c r="M5" s="16" t="s">
        <v>9</v>
      </c>
      <c r="N5" s="15" t="s">
        <v>11</v>
      </c>
      <c r="O5" s="16" t="s">
        <v>9</v>
      </c>
      <c r="P5" s="15" t="s">
        <v>11</v>
      </c>
      <c r="Q5" s="16" t="s">
        <v>9</v>
      </c>
      <c r="R5" s="15" t="s">
        <v>11</v>
      </c>
      <c r="S5" s="16" t="s">
        <v>9</v>
      </c>
      <c r="T5" s="15" t="s">
        <v>11</v>
      </c>
      <c r="U5" s="16" t="s">
        <v>9</v>
      </c>
      <c r="V5" s="15" t="s">
        <v>11</v>
      </c>
      <c r="W5"/>
      <c r="X5"/>
      <c r="Y5" s="76" t="s">
        <v>10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"/>
      <c r="B6" s="122"/>
      <c r="C6" s="122"/>
      <c r="D6" s="18"/>
      <c r="E6" s="19"/>
      <c r="F6" s="11"/>
      <c r="G6" s="12"/>
      <c r="H6" s="20"/>
      <c r="I6" s="12"/>
      <c r="J6" s="13"/>
      <c r="K6" s="21"/>
      <c r="L6" s="20"/>
      <c r="M6" s="11"/>
      <c r="N6" s="20"/>
      <c r="O6" s="11"/>
      <c r="P6" s="20"/>
      <c r="Q6" s="11"/>
      <c r="R6" s="20"/>
      <c r="S6" s="11"/>
      <c r="T6" s="20"/>
      <c r="U6" s="11"/>
      <c r="V6" s="20"/>
      <c r="W6"/>
      <c r="X6"/>
      <c r="Y6" s="7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 customHeight="1">
      <c r="A7" s="31" t="s">
        <v>12</v>
      </c>
      <c r="B7" s="111" t="s">
        <v>21</v>
      </c>
      <c r="C7" s="111"/>
      <c r="D7" s="33"/>
      <c r="E7" s="34"/>
      <c r="F7" s="33"/>
      <c r="G7" s="25"/>
      <c r="H7" s="26"/>
      <c r="I7" s="27"/>
      <c r="J7" s="32">
        <f>SUM(J8:J16)</f>
        <v>5190.85</v>
      </c>
      <c r="K7" s="29"/>
      <c r="L7" s="30">
        <f>K7*$I7</f>
        <v>0</v>
      </c>
      <c r="M7" s="30"/>
      <c r="N7" s="30">
        <f>M7*$I7</f>
        <v>0</v>
      </c>
      <c r="O7" s="30"/>
      <c r="P7" s="30">
        <f>O7*$I7</f>
        <v>0</v>
      </c>
      <c r="Q7" s="30"/>
      <c r="R7" s="30">
        <f>Q7*$I7</f>
        <v>0</v>
      </c>
      <c r="S7" s="30"/>
      <c r="T7" s="30">
        <f>S7*$I7</f>
        <v>0</v>
      </c>
      <c r="U7" s="30"/>
      <c r="V7" s="30">
        <f>U7*$I7</f>
        <v>0</v>
      </c>
      <c r="W7"/>
      <c r="X7"/>
      <c r="Y7" s="78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 customHeight="1">
      <c r="A8" s="24" t="s">
        <v>13</v>
      </c>
      <c r="B8" s="117" t="s">
        <v>232</v>
      </c>
      <c r="C8" s="117"/>
      <c r="D8" s="33" t="s">
        <v>33</v>
      </c>
      <c r="E8" s="34"/>
      <c r="F8" s="33">
        <v>2.2</v>
      </c>
      <c r="G8" s="25"/>
      <c r="H8" s="26"/>
      <c r="I8" s="27">
        <f aca="true" t="shared" si="0" ref="I8:I16">ROUND(Y8+$X$3*Y8,2)</f>
        <v>92.06</v>
      </c>
      <c r="J8" s="28">
        <f aca="true" t="shared" si="1" ref="J8:J16">ROUND(F8*I8,2)</f>
        <v>202.53</v>
      </c>
      <c r="K8" s="29"/>
      <c r="L8" s="30">
        <f>K8*$I8</f>
        <v>0</v>
      </c>
      <c r="M8" s="30"/>
      <c r="N8" s="30">
        <f>M8*$I8</f>
        <v>0</v>
      </c>
      <c r="O8" s="30"/>
      <c r="P8" s="30">
        <f>O8*$I8</f>
        <v>0</v>
      </c>
      <c r="Q8" s="30"/>
      <c r="R8" s="30">
        <f>Q8*$I8</f>
        <v>0</v>
      </c>
      <c r="S8" s="30"/>
      <c r="T8" s="30">
        <f>S8*$I8</f>
        <v>0</v>
      </c>
      <c r="U8" s="30"/>
      <c r="V8" s="30">
        <f>U8*$I8</f>
        <v>0</v>
      </c>
      <c r="W8"/>
      <c r="X8"/>
      <c r="Y8" s="78">
        <v>69.7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4" t="s">
        <v>14</v>
      </c>
      <c r="B9" s="117" t="s">
        <v>24</v>
      </c>
      <c r="C9" s="117"/>
      <c r="D9" s="33" t="s">
        <v>19</v>
      </c>
      <c r="E9" s="34"/>
      <c r="F9" s="33">
        <v>35</v>
      </c>
      <c r="G9" s="25"/>
      <c r="H9" s="26"/>
      <c r="I9" s="27">
        <f t="shared" si="0"/>
        <v>2.22</v>
      </c>
      <c r="J9" s="28">
        <f t="shared" si="1"/>
        <v>77.7</v>
      </c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/>
      <c r="X9"/>
      <c r="Y9" s="78">
        <v>1.6800000000000002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4" t="s">
        <v>236</v>
      </c>
      <c r="B10" s="117" t="s">
        <v>26</v>
      </c>
      <c r="C10" s="117"/>
      <c r="D10" s="33" t="s">
        <v>19</v>
      </c>
      <c r="E10" s="34"/>
      <c r="F10" s="33">
        <v>15</v>
      </c>
      <c r="G10" s="25"/>
      <c r="H10" s="26"/>
      <c r="I10" s="27">
        <f t="shared" si="0"/>
        <v>11.28</v>
      </c>
      <c r="J10" s="28">
        <f t="shared" si="1"/>
        <v>169.2</v>
      </c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/>
      <c r="X10"/>
      <c r="Y10" s="78">
        <v>8.54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 customHeight="1">
      <c r="A11" s="24" t="s">
        <v>237</v>
      </c>
      <c r="B11" s="117" t="s">
        <v>28</v>
      </c>
      <c r="C11" s="117"/>
      <c r="D11" s="33" t="s">
        <v>19</v>
      </c>
      <c r="E11" s="34"/>
      <c r="F11" s="33">
        <f>50*1.5</f>
        <v>75</v>
      </c>
      <c r="G11" s="25"/>
      <c r="H11" s="26"/>
      <c r="I11" s="27">
        <f t="shared" si="0"/>
        <v>9.58</v>
      </c>
      <c r="J11" s="28">
        <f t="shared" si="1"/>
        <v>718.5</v>
      </c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/>
      <c r="X11"/>
      <c r="Y11" s="78">
        <v>7.25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24" t="s">
        <v>238</v>
      </c>
      <c r="B12" s="117" t="s">
        <v>29</v>
      </c>
      <c r="C12" s="117"/>
      <c r="D12" s="33" t="s">
        <v>19</v>
      </c>
      <c r="E12" s="34"/>
      <c r="F12" s="33">
        <v>26.74</v>
      </c>
      <c r="G12" s="25"/>
      <c r="H12" s="26"/>
      <c r="I12" s="27">
        <f t="shared" si="0"/>
        <v>14.4</v>
      </c>
      <c r="J12" s="28">
        <f t="shared" si="1"/>
        <v>385.06</v>
      </c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/>
      <c r="X12"/>
      <c r="Y12" s="78">
        <v>10.9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 customHeight="1">
      <c r="A13" s="24" t="s">
        <v>239</v>
      </c>
      <c r="B13" s="117" t="s">
        <v>30</v>
      </c>
      <c r="C13" s="117"/>
      <c r="D13" s="33" t="s">
        <v>19</v>
      </c>
      <c r="E13" s="34"/>
      <c r="F13" s="33">
        <v>60</v>
      </c>
      <c r="G13" s="25"/>
      <c r="H13" s="26"/>
      <c r="I13" s="27">
        <f t="shared" si="0"/>
        <v>8.69</v>
      </c>
      <c r="J13" s="28">
        <f t="shared" si="1"/>
        <v>521.4</v>
      </c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/>
      <c r="X13"/>
      <c r="Y13" s="78">
        <v>6.58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4" t="s">
        <v>240</v>
      </c>
      <c r="B14" s="117" t="s">
        <v>31</v>
      </c>
      <c r="C14" s="117"/>
      <c r="D14" s="33" t="s">
        <v>19</v>
      </c>
      <c r="E14" s="34"/>
      <c r="F14" s="33">
        <v>119</v>
      </c>
      <c r="G14" s="25"/>
      <c r="H14" s="26"/>
      <c r="I14" s="27">
        <f t="shared" si="0"/>
        <v>14.79</v>
      </c>
      <c r="J14" s="28">
        <f t="shared" si="1"/>
        <v>1760.01</v>
      </c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/>
      <c r="X14"/>
      <c r="Y14" s="78">
        <v>11.2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 customHeight="1">
      <c r="A15" s="24" t="s">
        <v>241</v>
      </c>
      <c r="B15" s="117" t="s">
        <v>32</v>
      </c>
      <c r="C15" s="117"/>
      <c r="D15" s="33" t="s">
        <v>33</v>
      </c>
      <c r="E15" s="34"/>
      <c r="F15" s="33">
        <v>30</v>
      </c>
      <c r="G15" s="25"/>
      <c r="H15" s="26"/>
      <c r="I15" s="27">
        <f t="shared" si="0"/>
        <v>43.37</v>
      </c>
      <c r="J15" s="28">
        <f t="shared" si="1"/>
        <v>1301.1</v>
      </c>
      <c r="K15" s="29"/>
      <c r="L15" s="30">
        <f>K15*$I15</f>
        <v>0</v>
      </c>
      <c r="M15" s="30"/>
      <c r="N15" s="30">
        <f>M15*$I15</f>
        <v>0</v>
      </c>
      <c r="O15" s="30"/>
      <c r="P15" s="30">
        <f>O15*$I15</f>
        <v>0</v>
      </c>
      <c r="Q15" s="30"/>
      <c r="R15" s="30">
        <f>Q15*$I15</f>
        <v>0</v>
      </c>
      <c r="S15" s="30"/>
      <c r="T15" s="30">
        <f>S15*$I15</f>
        <v>0</v>
      </c>
      <c r="U15" s="30"/>
      <c r="V15" s="30">
        <f>U15*$I15</f>
        <v>0</v>
      </c>
      <c r="W15"/>
      <c r="X15"/>
      <c r="Y15" s="78">
        <v>32.84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 customHeight="1">
      <c r="A16" s="24" t="s">
        <v>242</v>
      </c>
      <c r="B16" s="117" t="s">
        <v>34</v>
      </c>
      <c r="C16" s="117"/>
      <c r="D16" s="33" t="s">
        <v>35</v>
      </c>
      <c r="E16" s="34"/>
      <c r="F16" s="33">
        <v>9</v>
      </c>
      <c r="G16" s="25"/>
      <c r="H16" s="26"/>
      <c r="I16" s="27">
        <f t="shared" si="0"/>
        <v>6.15</v>
      </c>
      <c r="J16" s="28">
        <f t="shared" si="1"/>
        <v>55.35</v>
      </c>
      <c r="K16" s="29">
        <v>17.2</v>
      </c>
      <c r="L16" s="30">
        <f>K16*$I16</f>
        <v>105.78</v>
      </c>
      <c r="M16" s="30"/>
      <c r="N16" s="30">
        <f>M16*$I16</f>
        <v>0</v>
      </c>
      <c r="O16" s="30"/>
      <c r="P16" s="30">
        <f>O16*$I16</f>
        <v>0</v>
      </c>
      <c r="Q16" s="30"/>
      <c r="R16" s="30">
        <f>Q16*$I16</f>
        <v>0</v>
      </c>
      <c r="S16" s="30"/>
      <c r="T16" s="30">
        <f>S16*$I16</f>
        <v>0</v>
      </c>
      <c r="U16" s="30"/>
      <c r="V16" s="30">
        <f>U16*$I16</f>
        <v>0</v>
      </c>
      <c r="W16"/>
      <c r="X16"/>
      <c r="Y16" s="78">
        <v>4.66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 customHeight="1">
      <c r="A17" s="24"/>
      <c r="B17" s="117"/>
      <c r="C17" s="117"/>
      <c r="D17" s="33"/>
      <c r="E17" s="33"/>
      <c r="F17" s="33"/>
      <c r="G17" s="25"/>
      <c r="H17" s="26"/>
      <c r="I17" s="35"/>
      <c r="J17" s="28"/>
      <c r="K17" s="36"/>
      <c r="L17" s="30">
        <f>K17*$I17</f>
        <v>0</v>
      </c>
      <c r="M17" s="37"/>
      <c r="N17" s="30">
        <f>M17*$I17</f>
        <v>0</v>
      </c>
      <c r="O17" s="37"/>
      <c r="P17" s="30">
        <f>O17*$I17</f>
        <v>0</v>
      </c>
      <c r="Q17" s="37"/>
      <c r="R17" s="30">
        <f>Q17*$I17</f>
        <v>0</v>
      </c>
      <c r="S17" s="37"/>
      <c r="T17" s="30">
        <f>S17*$I17</f>
        <v>0</v>
      </c>
      <c r="U17" s="37"/>
      <c r="V17" s="30">
        <f>U17*$I17</f>
        <v>0</v>
      </c>
      <c r="W17"/>
      <c r="X17"/>
      <c r="Y17" s="78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31" t="s">
        <v>15</v>
      </c>
      <c r="B18" s="111" t="s">
        <v>37</v>
      </c>
      <c r="C18" s="111"/>
      <c r="D18" s="33"/>
      <c r="E18" s="33"/>
      <c r="F18" s="33"/>
      <c r="G18" s="25"/>
      <c r="H18" s="26"/>
      <c r="I18" s="35"/>
      <c r="J18" s="28">
        <f>SUM(J19:J20)</f>
        <v>12102.69</v>
      </c>
      <c r="K18" s="36"/>
      <c r="L18" s="30"/>
      <c r="M18" s="37"/>
      <c r="N18" s="30"/>
      <c r="O18" s="37"/>
      <c r="P18" s="30"/>
      <c r="Q18" s="37"/>
      <c r="R18" s="30"/>
      <c r="S18" s="37"/>
      <c r="T18" s="30"/>
      <c r="U18" s="37"/>
      <c r="V18" s="30"/>
      <c r="W18"/>
      <c r="X18"/>
      <c r="Y18" s="7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 customHeight="1">
      <c r="A19" s="24" t="s">
        <v>16</v>
      </c>
      <c r="B19" s="117" t="s">
        <v>39</v>
      </c>
      <c r="C19" s="117"/>
      <c r="D19" s="33" t="s">
        <v>33</v>
      </c>
      <c r="E19" s="33"/>
      <c r="F19" s="33">
        <f>6*3*0.05</f>
        <v>0.9</v>
      </c>
      <c r="G19" s="25"/>
      <c r="H19" s="26"/>
      <c r="I19" s="27">
        <f>ROUND(Y19+$X$3*Y19,2)</f>
        <v>1844.2</v>
      </c>
      <c r="J19" s="28">
        <f>ROUND(F19*I19,2)</f>
        <v>1659.78</v>
      </c>
      <c r="K19" s="36"/>
      <c r="L19" s="30"/>
      <c r="M19" s="37"/>
      <c r="N19" s="30"/>
      <c r="O19" s="37"/>
      <c r="P19" s="30"/>
      <c r="Q19" s="37"/>
      <c r="R19" s="30"/>
      <c r="S19" s="37"/>
      <c r="T19" s="30"/>
      <c r="U19" s="37"/>
      <c r="V19" s="30"/>
      <c r="W19"/>
      <c r="X19"/>
      <c r="Y19" s="78">
        <v>1396.31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24" t="s">
        <v>17</v>
      </c>
      <c r="B20" s="117" t="s">
        <v>41</v>
      </c>
      <c r="C20" s="117"/>
      <c r="D20" s="33" t="s">
        <v>33</v>
      </c>
      <c r="E20" s="33"/>
      <c r="F20" s="33">
        <f>5.81*2.6*2*0.1*1.3</f>
        <v>3.9275600000000006</v>
      </c>
      <c r="G20" s="25"/>
      <c r="H20" s="26"/>
      <c r="I20" s="27">
        <f>ROUND(Y20+$X$3*Y20,2)</f>
        <v>2658.88</v>
      </c>
      <c r="J20" s="28">
        <f>ROUND(F20*I20,2)</f>
        <v>10442.91</v>
      </c>
      <c r="K20" s="36"/>
      <c r="L20" s="30"/>
      <c r="M20" s="37"/>
      <c r="N20" s="30"/>
      <c r="O20" s="37"/>
      <c r="P20" s="30"/>
      <c r="Q20" s="37"/>
      <c r="R20" s="30"/>
      <c r="S20" s="37"/>
      <c r="T20" s="30"/>
      <c r="U20" s="37"/>
      <c r="V20" s="30"/>
      <c r="W20"/>
      <c r="X20"/>
      <c r="Y20" s="78">
        <v>2013.13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 customHeight="1">
      <c r="A21" s="24"/>
      <c r="B21" s="117"/>
      <c r="C21" s="117"/>
      <c r="D21" s="33"/>
      <c r="E21" s="33"/>
      <c r="F21" s="33"/>
      <c r="G21" s="25"/>
      <c r="H21" s="26"/>
      <c r="I21" s="35"/>
      <c r="J21" s="28"/>
      <c r="K21" s="36"/>
      <c r="L21" s="30"/>
      <c r="M21" s="37"/>
      <c r="N21" s="30"/>
      <c r="O21" s="37"/>
      <c r="P21" s="30"/>
      <c r="Q21" s="37"/>
      <c r="R21" s="30"/>
      <c r="S21" s="37"/>
      <c r="T21" s="30"/>
      <c r="U21" s="37"/>
      <c r="V21" s="30"/>
      <c r="W21"/>
      <c r="X21"/>
      <c r="Y21" s="78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 customHeight="1">
      <c r="A22" s="31" t="s">
        <v>20</v>
      </c>
      <c r="B22" s="111" t="s">
        <v>43</v>
      </c>
      <c r="C22" s="111"/>
      <c r="D22" s="33"/>
      <c r="E22" s="33"/>
      <c r="F22" s="33"/>
      <c r="G22" s="25"/>
      <c r="H22" s="26"/>
      <c r="I22" s="35"/>
      <c r="J22" s="28">
        <f>SUM(J23:J26)</f>
        <v>7166.179999999999</v>
      </c>
      <c r="K22" s="36"/>
      <c r="L22" s="30"/>
      <c r="M22" s="37"/>
      <c r="N22" s="30"/>
      <c r="O22" s="37"/>
      <c r="P22" s="30"/>
      <c r="Q22" s="37"/>
      <c r="R22" s="30"/>
      <c r="S22" s="37"/>
      <c r="T22" s="30"/>
      <c r="U22" s="37"/>
      <c r="V22" s="30"/>
      <c r="W22"/>
      <c r="X22"/>
      <c r="Y22" s="78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24" t="s">
        <v>22</v>
      </c>
      <c r="B23" s="112" t="s">
        <v>45</v>
      </c>
      <c r="C23" s="112"/>
      <c r="D23" s="33" t="s">
        <v>19</v>
      </c>
      <c r="E23" s="33"/>
      <c r="F23" s="33">
        <v>12.55</v>
      </c>
      <c r="G23" s="25"/>
      <c r="H23" s="26"/>
      <c r="I23" s="27">
        <f>ROUND(Y23+$X$3*Y23,2)</f>
        <v>46.13</v>
      </c>
      <c r="J23" s="28">
        <f>ROUND(F23*I23,2)</f>
        <v>578.93</v>
      </c>
      <c r="K23" s="36"/>
      <c r="L23" s="30"/>
      <c r="M23" s="37"/>
      <c r="N23" s="30"/>
      <c r="O23" s="37"/>
      <c r="P23" s="30"/>
      <c r="Q23" s="37"/>
      <c r="R23" s="30"/>
      <c r="S23" s="37"/>
      <c r="T23" s="30"/>
      <c r="U23" s="37"/>
      <c r="V23" s="30"/>
      <c r="W23"/>
      <c r="X23"/>
      <c r="Y23" s="78">
        <v>34.93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 customHeight="1">
      <c r="A24" s="24" t="s">
        <v>23</v>
      </c>
      <c r="B24" s="112" t="s">
        <v>46</v>
      </c>
      <c r="C24" s="112"/>
      <c r="D24" s="33" t="s">
        <v>19</v>
      </c>
      <c r="E24" s="33"/>
      <c r="F24" s="33">
        <v>28</v>
      </c>
      <c r="G24" s="25"/>
      <c r="H24" s="26"/>
      <c r="I24" s="27">
        <f>ROUND(Y24+$X$3*Y24,2)</f>
        <v>88.24</v>
      </c>
      <c r="J24" s="28">
        <f>ROUND(F24*I24,2)</f>
        <v>2470.72</v>
      </c>
      <c r="K24" s="36"/>
      <c r="L24" s="30"/>
      <c r="M24" s="37"/>
      <c r="N24" s="30"/>
      <c r="O24" s="37"/>
      <c r="P24" s="30"/>
      <c r="Q24" s="37"/>
      <c r="R24" s="30"/>
      <c r="S24" s="37"/>
      <c r="T24" s="30"/>
      <c r="U24" s="37"/>
      <c r="V24" s="30"/>
      <c r="W24"/>
      <c r="X24"/>
      <c r="Y24" s="78">
        <v>66.81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24" t="s">
        <v>25</v>
      </c>
      <c r="B25" s="115" t="s">
        <v>47</v>
      </c>
      <c r="C25" s="115"/>
      <c r="D25" s="33" t="s">
        <v>19</v>
      </c>
      <c r="E25" s="33"/>
      <c r="F25" s="33">
        <v>22.2</v>
      </c>
      <c r="G25" s="25"/>
      <c r="H25" s="26"/>
      <c r="I25" s="27">
        <f>ROUND(Y25+$X$3*Y25,2)</f>
        <v>120.37</v>
      </c>
      <c r="J25" s="28">
        <f>ROUND(F25*I25,2)</f>
        <v>2672.21</v>
      </c>
      <c r="K25" s="36"/>
      <c r="L25" s="30"/>
      <c r="M25" s="37"/>
      <c r="N25" s="30"/>
      <c r="O25" s="37"/>
      <c r="P25" s="30"/>
      <c r="Q25" s="37"/>
      <c r="R25" s="30"/>
      <c r="S25" s="37"/>
      <c r="T25" s="30"/>
      <c r="U25" s="37"/>
      <c r="V25" s="30"/>
      <c r="W25"/>
      <c r="X25"/>
      <c r="Y25" s="78">
        <v>91.14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5" customHeight="1">
      <c r="A26" s="24" t="s">
        <v>27</v>
      </c>
      <c r="B26" s="115" t="s">
        <v>48</v>
      </c>
      <c r="C26" s="115"/>
      <c r="D26" s="33" t="s">
        <v>19</v>
      </c>
      <c r="E26" s="33"/>
      <c r="F26" s="33">
        <v>12</v>
      </c>
      <c r="G26" s="25"/>
      <c r="H26" s="26"/>
      <c r="I26" s="27">
        <f>ROUND(Y26+$X$3*Y26,2)</f>
        <v>120.36</v>
      </c>
      <c r="J26" s="28">
        <f>ROUND(F26*I26,2)</f>
        <v>1444.32</v>
      </c>
      <c r="K26" s="36"/>
      <c r="L26" s="30"/>
      <c r="M26" s="37"/>
      <c r="N26" s="30"/>
      <c r="O26" s="37"/>
      <c r="P26" s="30"/>
      <c r="Q26" s="37"/>
      <c r="R26" s="30"/>
      <c r="S26" s="37"/>
      <c r="T26" s="30"/>
      <c r="U26" s="37"/>
      <c r="V26" s="30"/>
      <c r="W26"/>
      <c r="X26"/>
      <c r="Y26" s="78">
        <v>91.13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" s="38" customFormat="1" ht="11.25" customHeight="1">
      <c r="A27" s="24"/>
      <c r="B27" s="117"/>
      <c r="C27" s="117"/>
      <c r="D27" s="33"/>
      <c r="E27" s="33"/>
      <c r="F27" s="33"/>
      <c r="G27" s="25"/>
      <c r="H27" s="26"/>
      <c r="I27" s="27"/>
      <c r="J27" s="28"/>
      <c r="K27" s="36"/>
      <c r="L27" s="30">
        <f>K27*$I27</f>
        <v>0</v>
      </c>
      <c r="M27" s="37"/>
      <c r="N27" s="30">
        <f>M27*$I27</f>
        <v>0</v>
      </c>
      <c r="O27" s="37"/>
      <c r="P27" s="30">
        <f>O27*$I27</f>
        <v>0</v>
      </c>
      <c r="Q27" s="37"/>
      <c r="R27" s="30">
        <f>Q27*$I27</f>
        <v>0</v>
      </c>
      <c r="S27" s="37"/>
      <c r="T27" s="30">
        <f>S27*$I27</f>
        <v>0</v>
      </c>
      <c r="U27" s="37"/>
      <c r="V27" s="30">
        <f>U27*$I27</f>
        <v>0</v>
      </c>
      <c r="Y27" s="78"/>
    </row>
    <row r="28" spans="1:256" ht="11.25" customHeight="1">
      <c r="A28" s="31" t="s">
        <v>36</v>
      </c>
      <c r="B28" s="111" t="s">
        <v>50</v>
      </c>
      <c r="C28" s="111"/>
      <c r="D28" s="33"/>
      <c r="E28" s="33"/>
      <c r="F28" s="33"/>
      <c r="G28" s="25"/>
      <c r="H28" s="26"/>
      <c r="I28" s="27"/>
      <c r="J28" s="32">
        <f>SUM(J29:J31)</f>
        <v>18043.61</v>
      </c>
      <c r="K28" s="36"/>
      <c r="L28" s="30">
        <f>K28*$I28</f>
        <v>0</v>
      </c>
      <c r="M28" s="37"/>
      <c r="N28" s="30">
        <f>M28*$I28</f>
        <v>0</v>
      </c>
      <c r="O28" s="37"/>
      <c r="P28" s="30">
        <f>O28*$I28</f>
        <v>0</v>
      </c>
      <c r="Q28" s="37"/>
      <c r="R28" s="30">
        <f>Q28*$I28</f>
        <v>0</v>
      </c>
      <c r="S28" s="37"/>
      <c r="T28" s="30">
        <f>S28*$I28</f>
        <v>0</v>
      </c>
      <c r="U28" s="37"/>
      <c r="V28" s="30">
        <f>U28*$I28</f>
        <v>0</v>
      </c>
      <c r="W28"/>
      <c r="X28"/>
      <c r="Y28" s="7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4" t="s">
        <v>38</v>
      </c>
      <c r="B29" s="117" t="s">
        <v>230</v>
      </c>
      <c r="C29" s="117"/>
      <c r="D29" s="39" t="s">
        <v>19</v>
      </c>
      <c r="E29" s="40"/>
      <c r="F29" s="33">
        <v>48</v>
      </c>
      <c r="G29" s="25"/>
      <c r="H29" s="26"/>
      <c r="I29" s="27">
        <f>ROUND(Y29+$X$3*Y29,2)</f>
        <v>180.29</v>
      </c>
      <c r="J29" s="28">
        <f>ROUND(F29*I29,2)</f>
        <v>8653.92</v>
      </c>
      <c r="K29" s="41"/>
      <c r="L29" s="30">
        <f>K29*$I29</f>
        <v>0</v>
      </c>
      <c r="M29" s="42"/>
      <c r="N29" s="30">
        <f>M29*$I29</f>
        <v>0</v>
      </c>
      <c r="O29" s="42"/>
      <c r="P29" s="30">
        <f>O29*$I29</f>
        <v>0</v>
      </c>
      <c r="Q29" s="42"/>
      <c r="R29" s="30">
        <f>Q29*$I29</f>
        <v>0</v>
      </c>
      <c r="S29" s="42"/>
      <c r="T29" s="30">
        <f>S29*$I29</f>
        <v>0</v>
      </c>
      <c r="U29" s="42"/>
      <c r="V29" s="30">
        <f>U29*$I29</f>
        <v>0</v>
      </c>
      <c r="W29"/>
      <c r="X29"/>
      <c r="Y29" s="79">
        <v>136.5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4" t="s">
        <v>40</v>
      </c>
      <c r="B30" s="117" t="s">
        <v>231</v>
      </c>
      <c r="C30" s="117"/>
      <c r="D30" s="33" t="s">
        <v>19</v>
      </c>
      <c r="E30" s="33"/>
      <c r="F30" s="33">
        <v>48</v>
      </c>
      <c r="G30" s="25"/>
      <c r="H30" s="26"/>
      <c r="I30" s="27">
        <f>ROUND(Y30+$X$3*Y30,2)</f>
        <v>140.11</v>
      </c>
      <c r="J30" s="28">
        <f>ROUND(F30*I30,2)</f>
        <v>6725.28</v>
      </c>
      <c r="K30" s="36"/>
      <c r="L30" s="30">
        <f>K30*$I30</f>
        <v>0</v>
      </c>
      <c r="M30" s="37"/>
      <c r="N30" s="30">
        <f>M30*$I30</f>
        <v>0</v>
      </c>
      <c r="O30" s="37"/>
      <c r="P30" s="30">
        <f>O30*$I30</f>
        <v>0</v>
      </c>
      <c r="Q30" s="37"/>
      <c r="R30" s="30">
        <f>Q30*$I30</f>
        <v>0</v>
      </c>
      <c r="S30" s="37"/>
      <c r="T30" s="30">
        <f>S30*$I30</f>
        <v>0</v>
      </c>
      <c r="U30" s="37"/>
      <c r="V30" s="30">
        <f>U30*$I30</f>
        <v>0</v>
      </c>
      <c r="W30"/>
      <c r="X30"/>
      <c r="Y30" s="78">
        <v>106.08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24" t="s">
        <v>243</v>
      </c>
      <c r="B31" s="117" t="s">
        <v>52</v>
      </c>
      <c r="C31" s="117"/>
      <c r="D31" s="33" t="s">
        <v>19</v>
      </c>
      <c r="E31" s="33"/>
      <c r="F31" s="33">
        <v>119</v>
      </c>
      <c r="G31" s="25"/>
      <c r="H31" s="26"/>
      <c r="I31" s="27">
        <f>ROUND(Y31+$X$3*Y31,2)</f>
        <v>22.39</v>
      </c>
      <c r="J31" s="28">
        <f>ROUND(F31*I31,2)</f>
        <v>2664.41</v>
      </c>
      <c r="K31" s="36"/>
      <c r="L31" s="30">
        <f>K31*$I31</f>
        <v>0</v>
      </c>
      <c r="M31" s="37"/>
      <c r="N31" s="30">
        <f>M31*$I31</f>
        <v>0</v>
      </c>
      <c r="O31" s="37"/>
      <c r="P31" s="30">
        <f>O31*$I31</f>
        <v>0</v>
      </c>
      <c r="Q31" s="37"/>
      <c r="R31" s="30">
        <f>Q31*$I31</f>
        <v>0</v>
      </c>
      <c r="S31" s="37"/>
      <c r="T31" s="30">
        <f>S31*$I31</f>
        <v>0</v>
      </c>
      <c r="U31" s="37"/>
      <c r="V31" s="30">
        <f>U31*$I31</f>
        <v>0</v>
      </c>
      <c r="W31"/>
      <c r="X31"/>
      <c r="Y31" s="78">
        <v>16.95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4"/>
      <c r="B32" s="121"/>
      <c r="C32" s="121"/>
      <c r="D32" s="33"/>
      <c r="E32" s="33"/>
      <c r="F32" s="33"/>
      <c r="G32" s="25"/>
      <c r="H32" s="26"/>
      <c r="I32" s="27"/>
      <c r="J32" s="28"/>
      <c r="K32" s="36"/>
      <c r="L32" s="30"/>
      <c r="M32" s="37"/>
      <c r="N32" s="30"/>
      <c r="O32" s="37"/>
      <c r="P32" s="30"/>
      <c r="Q32" s="37"/>
      <c r="R32" s="30"/>
      <c r="S32" s="37"/>
      <c r="T32" s="30"/>
      <c r="U32" s="37"/>
      <c r="V32" s="30"/>
      <c r="W32"/>
      <c r="X32"/>
      <c r="Y32" s="78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 customHeight="1">
      <c r="A33" s="31" t="s">
        <v>42</v>
      </c>
      <c r="B33" s="111" t="s">
        <v>54</v>
      </c>
      <c r="C33" s="111"/>
      <c r="D33" s="33"/>
      <c r="E33" s="33"/>
      <c r="F33" s="33"/>
      <c r="G33" s="25"/>
      <c r="H33" s="26"/>
      <c r="I33" s="35"/>
      <c r="J33" s="32">
        <f>SUM(J34:J34)</f>
        <v>3596.56</v>
      </c>
      <c r="K33" s="36"/>
      <c r="L33" s="30">
        <f>K33*$I33</f>
        <v>0</v>
      </c>
      <c r="M33" s="37"/>
      <c r="N33" s="30">
        <f>M33*$I33</f>
        <v>0</v>
      </c>
      <c r="O33" s="37"/>
      <c r="P33" s="30">
        <f>O33*$I33</f>
        <v>0</v>
      </c>
      <c r="Q33" s="37"/>
      <c r="R33" s="30">
        <f>Q33*$I33</f>
        <v>0</v>
      </c>
      <c r="S33" s="37"/>
      <c r="T33" s="30">
        <f>S33*$I33</f>
        <v>0</v>
      </c>
      <c r="U33" s="37"/>
      <c r="V33" s="30">
        <f>U33*$I33</f>
        <v>0</v>
      </c>
      <c r="W33"/>
      <c r="X33"/>
      <c r="Y33" s="78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24" t="s">
        <v>44</v>
      </c>
      <c r="B34" s="117" t="s">
        <v>58</v>
      </c>
      <c r="C34" s="117"/>
      <c r="D34" s="33" t="s">
        <v>59</v>
      </c>
      <c r="E34" s="33"/>
      <c r="F34" s="33">
        <v>11</v>
      </c>
      <c r="G34" s="25"/>
      <c r="H34" s="26"/>
      <c r="I34" s="27">
        <f>ROUND(Y34+$X$3*Y34,2)</f>
        <v>326.96</v>
      </c>
      <c r="J34" s="28">
        <f>ROUND(F34*I34,2)</f>
        <v>3596.56</v>
      </c>
      <c r="K34" s="36"/>
      <c r="L34" s="30"/>
      <c r="M34" s="37"/>
      <c r="N34" s="30"/>
      <c r="O34" s="37"/>
      <c r="P34" s="30"/>
      <c r="Q34" s="37"/>
      <c r="R34" s="30"/>
      <c r="S34" s="37"/>
      <c r="T34" s="30"/>
      <c r="U34" s="37"/>
      <c r="V34" s="30"/>
      <c r="W34"/>
      <c r="X34"/>
      <c r="Y34" s="78">
        <v>247.55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24"/>
      <c r="B35" s="120"/>
      <c r="C35" s="120"/>
      <c r="D35" s="33"/>
      <c r="E35" s="33"/>
      <c r="F35" s="33"/>
      <c r="G35" s="25"/>
      <c r="H35" s="26"/>
      <c r="I35" s="27"/>
      <c r="J35" s="28"/>
      <c r="K35" s="36"/>
      <c r="L35" s="30"/>
      <c r="M35" s="37"/>
      <c r="N35" s="30"/>
      <c r="O35" s="37"/>
      <c r="P35" s="30"/>
      <c r="Q35" s="37"/>
      <c r="R35" s="30"/>
      <c r="S35" s="37"/>
      <c r="T35" s="30"/>
      <c r="U35" s="37"/>
      <c r="V35" s="30"/>
      <c r="W35"/>
      <c r="X35"/>
      <c r="Y35" s="78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 customHeight="1">
      <c r="A36" s="31" t="s">
        <v>49</v>
      </c>
      <c r="B36" s="111" t="s">
        <v>61</v>
      </c>
      <c r="C36" s="111"/>
      <c r="D36" s="33"/>
      <c r="E36" s="33"/>
      <c r="F36" s="33"/>
      <c r="G36" s="25"/>
      <c r="H36" s="26"/>
      <c r="I36" s="35"/>
      <c r="J36" s="32">
        <f>SUM(J37:J38)</f>
        <v>1328</v>
      </c>
      <c r="K36" s="36"/>
      <c r="L36" s="30">
        <f>K36*$I36</f>
        <v>0</v>
      </c>
      <c r="M36" s="37"/>
      <c r="N36" s="30">
        <f>M36*$I36</f>
        <v>0</v>
      </c>
      <c r="O36" s="37"/>
      <c r="P36" s="30">
        <f>O36*$I36</f>
        <v>0</v>
      </c>
      <c r="Q36" s="37"/>
      <c r="R36" s="30">
        <f>Q36*$I36</f>
        <v>0</v>
      </c>
      <c r="S36" s="37"/>
      <c r="T36" s="30">
        <f>S36*$I36</f>
        <v>0</v>
      </c>
      <c r="U36" s="37"/>
      <c r="V36" s="30">
        <f>U36*$I36</f>
        <v>0</v>
      </c>
      <c r="W36"/>
      <c r="X36"/>
      <c r="Y36" s="78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 customHeight="1">
      <c r="A37" s="24" t="s">
        <v>244</v>
      </c>
      <c r="B37" s="115" t="s">
        <v>63</v>
      </c>
      <c r="C37" s="115"/>
      <c r="D37" s="33" t="s">
        <v>19</v>
      </c>
      <c r="E37" s="33"/>
      <c r="F37" s="33">
        <v>32</v>
      </c>
      <c r="G37" s="25"/>
      <c r="H37" s="26"/>
      <c r="I37" s="27">
        <f>ROUND(Y37+$X$3*Y37,2)</f>
        <v>7.9</v>
      </c>
      <c r="J37" s="28">
        <f>ROUND(F37*I37,2)</f>
        <v>252.8</v>
      </c>
      <c r="K37" s="36"/>
      <c r="L37" s="30"/>
      <c r="M37" s="37"/>
      <c r="N37" s="30"/>
      <c r="O37" s="37"/>
      <c r="P37" s="30"/>
      <c r="Q37" s="37"/>
      <c r="R37" s="30"/>
      <c r="S37" s="37"/>
      <c r="T37" s="30"/>
      <c r="U37" s="37"/>
      <c r="V37" s="30"/>
      <c r="W37"/>
      <c r="X37"/>
      <c r="Y37" s="78">
        <v>5.98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 s="24" t="s">
        <v>51</v>
      </c>
      <c r="B38" s="115" t="s">
        <v>291</v>
      </c>
      <c r="C38" s="115"/>
      <c r="D38" s="33" t="s">
        <v>19</v>
      </c>
      <c r="E38" s="33"/>
      <c r="F38" s="33">
        <v>32</v>
      </c>
      <c r="G38" s="25"/>
      <c r="H38" s="26"/>
      <c r="I38" s="27">
        <f>ROUND(Y38+$X$3*Y38,2)</f>
        <v>33.6</v>
      </c>
      <c r="J38" s="28">
        <f>ROUND(F38*I38,2)</f>
        <v>1075.2</v>
      </c>
      <c r="K38" s="36"/>
      <c r="L38" s="30"/>
      <c r="M38" s="37"/>
      <c r="N38" s="30"/>
      <c r="O38" s="37"/>
      <c r="P38" s="30"/>
      <c r="Q38" s="37"/>
      <c r="R38" s="30"/>
      <c r="S38" s="37"/>
      <c r="T38" s="30"/>
      <c r="U38" s="37"/>
      <c r="V38" s="30"/>
      <c r="W38"/>
      <c r="X38"/>
      <c r="Y38" s="78">
        <v>25.44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24"/>
      <c r="B39" s="120"/>
      <c r="C39" s="120"/>
      <c r="D39" s="33"/>
      <c r="E39" s="33"/>
      <c r="F39" s="33"/>
      <c r="G39" s="25"/>
      <c r="H39" s="26"/>
      <c r="I39" s="27"/>
      <c r="J39" s="28"/>
      <c r="K39" s="36"/>
      <c r="L39" s="30"/>
      <c r="M39" s="37"/>
      <c r="N39" s="30"/>
      <c r="O39" s="37"/>
      <c r="P39" s="30"/>
      <c r="Q39" s="37"/>
      <c r="R39" s="30"/>
      <c r="S39" s="37"/>
      <c r="T39" s="30"/>
      <c r="U39" s="37"/>
      <c r="V39" s="30"/>
      <c r="W39"/>
      <c r="X39"/>
      <c r="Y39" s="78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" s="38" customFormat="1" ht="11.25" customHeight="1">
      <c r="A40" s="31" t="s">
        <v>53</v>
      </c>
      <c r="B40" s="111" t="s">
        <v>67</v>
      </c>
      <c r="C40" s="111"/>
      <c r="D40" s="33"/>
      <c r="E40" s="33"/>
      <c r="F40" s="33"/>
      <c r="G40" s="34"/>
      <c r="H40" s="26"/>
      <c r="I40" s="27"/>
      <c r="J40" s="32">
        <f>SUM(J41:J43)</f>
        <v>5492.18</v>
      </c>
      <c r="K40" s="36"/>
      <c r="L40" s="30">
        <f>K40*$I40</f>
        <v>0</v>
      </c>
      <c r="M40" s="37"/>
      <c r="N40" s="30">
        <f>M40*$I40</f>
        <v>0</v>
      </c>
      <c r="O40" s="37"/>
      <c r="P40" s="30">
        <f>O40*$I40</f>
        <v>0</v>
      </c>
      <c r="Q40" s="37"/>
      <c r="R40" s="30">
        <f>Q40*$I40</f>
        <v>0</v>
      </c>
      <c r="S40" s="37"/>
      <c r="T40" s="30">
        <f>S40*$I40</f>
        <v>0</v>
      </c>
      <c r="U40" s="37"/>
      <c r="V40" s="30">
        <f>U40*$I40</f>
        <v>0</v>
      </c>
      <c r="Y40" s="78"/>
    </row>
    <row r="41" spans="1:25" s="43" customFormat="1" ht="22.5" customHeight="1">
      <c r="A41" s="24" t="s">
        <v>55</v>
      </c>
      <c r="B41" s="117" t="s">
        <v>69</v>
      </c>
      <c r="C41" s="117"/>
      <c r="D41" s="33" t="s">
        <v>19</v>
      </c>
      <c r="E41" s="33"/>
      <c r="F41" s="33">
        <v>35</v>
      </c>
      <c r="G41" s="34"/>
      <c r="H41" s="26"/>
      <c r="I41" s="27">
        <f>ROUND(Y41+$X$3*Y41,2)</f>
        <v>87.69</v>
      </c>
      <c r="J41" s="28">
        <f>ROUND(F41*I41,2)</f>
        <v>3069.15</v>
      </c>
      <c r="K41" s="29">
        <v>76</v>
      </c>
      <c r="L41" s="30">
        <f>K41*$I41</f>
        <v>6664.44</v>
      </c>
      <c r="M41" s="37"/>
      <c r="N41" s="30">
        <f>M41*$I41</f>
        <v>0</v>
      </c>
      <c r="O41" s="37"/>
      <c r="P41" s="30">
        <f>O41*$I41</f>
        <v>0</v>
      </c>
      <c r="Q41" s="37"/>
      <c r="R41" s="30">
        <f>Q41*$I41</f>
        <v>0</v>
      </c>
      <c r="S41" s="37"/>
      <c r="T41" s="30">
        <f>S41*$I41</f>
        <v>0</v>
      </c>
      <c r="U41" s="37"/>
      <c r="V41" s="30">
        <f>U41*$I41</f>
        <v>0</v>
      </c>
      <c r="Y41" s="78">
        <v>66.39</v>
      </c>
    </row>
    <row r="42" spans="1:25" s="38" customFormat="1" ht="24" customHeight="1">
      <c r="A42" s="24" t="s">
        <v>56</v>
      </c>
      <c r="B42" s="117" t="s">
        <v>71</v>
      </c>
      <c r="C42" s="117"/>
      <c r="D42" s="33" t="s">
        <v>19</v>
      </c>
      <c r="E42" s="33"/>
      <c r="F42" s="33">
        <v>19.5</v>
      </c>
      <c r="G42" s="34"/>
      <c r="H42" s="26"/>
      <c r="I42" s="27">
        <f>ROUND(Y42+$X$3*Y42,2)</f>
        <v>41.35</v>
      </c>
      <c r="J42" s="28">
        <f>ROUND(F42*I42,2)</f>
        <v>806.33</v>
      </c>
      <c r="K42" s="29">
        <v>76</v>
      </c>
      <c r="L42" s="30">
        <f>K42*$I42</f>
        <v>3142.6</v>
      </c>
      <c r="M42" s="37"/>
      <c r="N42" s="30"/>
      <c r="O42" s="37"/>
      <c r="P42" s="30"/>
      <c r="Q42" s="37"/>
      <c r="R42" s="30"/>
      <c r="S42" s="37"/>
      <c r="T42" s="30"/>
      <c r="U42" s="37"/>
      <c r="V42" s="30"/>
      <c r="Y42" s="78">
        <v>31.31</v>
      </c>
    </row>
    <row r="43" spans="1:256" ht="11.25" customHeight="1">
      <c r="A43" s="24" t="s">
        <v>57</v>
      </c>
      <c r="B43" s="117" t="s">
        <v>73</v>
      </c>
      <c r="C43" s="117"/>
      <c r="D43" s="33" t="s">
        <v>19</v>
      </c>
      <c r="E43" s="44"/>
      <c r="F43" s="34">
        <v>34</v>
      </c>
      <c r="G43" s="25"/>
      <c r="H43" s="45"/>
      <c r="I43" s="27">
        <f>ROUND(Y43+$X$3*Y43,2)</f>
        <v>47.55</v>
      </c>
      <c r="J43" s="28">
        <f>ROUND(F43*I43,2)</f>
        <v>1616.7</v>
      </c>
      <c r="K43" s="29">
        <v>76</v>
      </c>
      <c r="L43" s="30">
        <f>K43*$I43</f>
        <v>3613.7999999999997</v>
      </c>
      <c r="M43" s="30"/>
      <c r="N43" s="30">
        <f>M43*$I43</f>
        <v>0</v>
      </c>
      <c r="O43" s="30"/>
      <c r="P43" s="30">
        <f>O43*$I43</f>
        <v>0</v>
      </c>
      <c r="Q43" s="30"/>
      <c r="R43" s="30">
        <f>Q43*$I43</f>
        <v>0</v>
      </c>
      <c r="S43" s="30"/>
      <c r="T43" s="30">
        <f>S43*$I43</f>
        <v>0</v>
      </c>
      <c r="U43" s="30"/>
      <c r="V43" s="30">
        <f>U43*$I43</f>
        <v>0</v>
      </c>
      <c r="W43"/>
      <c r="X43"/>
      <c r="Y43" s="78">
        <v>36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 customHeight="1">
      <c r="A44" s="24"/>
      <c r="B44" s="111"/>
      <c r="C44" s="111"/>
      <c r="D44" s="46"/>
      <c r="E44" s="44"/>
      <c r="F44" s="44"/>
      <c r="G44" s="25"/>
      <c r="H44" s="45"/>
      <c r="I44" s="27"/>
      <c r="J44" s="28"/>
      <c r="K44" s="2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/>
      <c r="X44"/>
      <c r="Y44" s="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 customHeight="1">
      <c r="A45" s="31" t="s">
        <v>60</v>
      </c>
      <c r="B45" s="111" t="s">
        <v>75</v>
      </c>
      <c r="C45" s="111"/>
      <c r="D45" s="33"/>
      <c r="E45" s="34"/>
      <c r="F45" s="34"/>
      <c r="G45" s="25"/>
      <c r="H45" s="26"/>
      <c r="I45" s="27"/>
      <c r="J45" s="32">
        <f>SUM(J46:J49)</f>
        <v>14293.05</v>
      </c>
      <c r="K45" s="29"/>
      <c r="L45" s="30">
        <f>K45*$I45</f>
        <v>0</v>
      </c>
      <c r="M45" s="30"/>
      <c r="N45" s="30">
        <f>M45*$I45</f>
        <v>0</v>
      </c>
      <c r="O45" s="30"/>
      <c r="P45" s="30">
        <f>O45*$I45</f>
        <v>0</v>
      </c>
      <c r="Q45" s="30"/>
      <c r="R45" s="30">
        <f>Q45*$I45</f>
        <v>0</v>
      </c>
      <c r="S45" s="30"/>
      <c r="T45" s="30">
        <f>S45*$I45</f>
        <v>0</v>
      </c>
      <c r="U45" s="30"/>
      <c r="V45" s="30">
        <f>U45*$I45</f>
        <v>0</v>
      </c>
      <c r="W45"/>
      <c r="X45"/>
      <c r="Y45" s="78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 customHeight="1">
      <c r="A46" s="24" t="s">
        <v>62</v>
      </c>
      <c r="B46" s="117" t="s">
        <v>77</v>
      </c>
      <c r="C46" s="117"/>
      <c r="D46" s="22" t="s">
        <v>19</v>
      </c>
      <c r="E46" s="25"/>
      <c r="F46" s="25">
        <v>23.1</v>
      </c>
      <c r="G46" s="25"/>
      <c r="H46" s="26"/>
      <c r="I46" s="27">
        <f>ROUND(Y46+$X$3*Y46,2)</f>
        <v>65.62</v>
      </c>
      <c r="J46" s="28">
        <f>ROUND(F46*I46,2)</f>
        <v>1515.82</v>
      </c>
      <c r="K46" s="29"/>
      <c r="L46" s="30">
        <f>K46*$I46</f>
        <v>0</v>
      </c>
      <c r="M46" s="30"/>
      <c r="N46" s="30">
        <f>M46*$I46</f>
        <v>0</v>
      </c>
      <c r="O46" s="30"/>
      <c r="P46" s="30">
        <f>O46*$I46</f>
        <v>0</v>
      </c>
      <c r="Q46" s="30"/>
      <c r="R46" s="30">
        <f>Q46*$I46</f>
        <v>0</v>
      </c>
      <c r="S46" s="30"/>
      <c r="T46" s="30">
        <f>S46*$I46</f>
        <v>0</v>
      </c>
      <c r="U46" s="30"/>
      <c r="V46" s="30">
        <f>U46*$I46</f>
        <v>0</v>
      </c>
      <c r="W46"/>
      <c r="X46"/>
      <c r="Y46" s="78">
        <v>49.68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 customHeight="1">
      <c r="A47" s="24" t="s">
        <v>64</v>
      </c>
      <c r="B47" s="117" t="s">
        <v>79</v>
      </c>
      <c r="C47" s="117"/>
      <c r="D47" s="22" t="s">
        <v>19</v>
      </c>
      <c r="E47" s="25"/>
      <c r="F47" s="25">
        <v>23.1</v>
      </c>
      <c r="G47" s="25"/>
      <c r="H47" s="26"/>
      <c r="I47" s="27">
        <f>ROUND(Y47+$X$3*Y47,2)</f>
        <v>33.53</v>
      </c>
      <c r="J47" s="28">
        <f>ROUND(F47*I47,2)</f>
        <v>774.54</v>
      </c>
      <c r="K47" s="29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/>
      <c r="X47"/>
      <c r="Y47" s="78">
        <v>25.39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.75" customHeight="1">
      <c r="A48" s="24" t="s">
        <v>245</v>
      </c>
      <c r="B48" s="117" t="s">
        <v>80</v>
      </c>
      <c r="C48" s="117"/>
      <c r="D48" s="33" t="s">
        <v>19</v>
      </c>
      <c r="E48" s="34"/>
      <c r="F48" s="33">
        <v>82</v>
      </c>
      <c r="G48" s="25"/>
      <c r="H48" s="26"/>
      <c r="I48" s="27">
        <f>ROUND(Y48+$X$3*Y48,2)</f>
        <v>122.17</v>
      </c>
      <c r="J48" s="28">
        <f>ROUND(F48*I48,2)</f>
        <v>10017.94</v>
      </c>
      <c r="K48" s="29"/>
      <c r="L48" s="30">
        <f>K48*$I48</f>
        <v>0</v>
      </c>
      <c r="M48" s="30"/>
      <c r="N48" s="30">
        <f>M48*$I48</f>
        <v>0</v>
      </c>
      <c r="O48" s="30"/>
      <c r="P48" s="30">
        <f>O48*$I48</f>
        <v>0</v>
      </c>
      <c r="Q48" s="30"/>
      <c r="R48" s="30">
        <f>Q48*$I48</f>
        <v>0</v>
      </c>
      <c r="S48" s="30"/>
      <c r="T48" s="30">
        <f>S48*$I48</f>
        <v>0</v>
      </c>
      <c r="U48" s="30"/>
      <c r="V48" s="30">
        <f>U48*$I48</f>
        <v>0</v>
      </c>
      <c r="W48"/>
      <c r="X48"/>
      <c r="Y48" s="78">
        <v>92.5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.75" customHeight="1">
      <c r="A49" s="24" t="s">
        <v>246</v>
      </c>
      <c r="B49" s="115" t="s">
        <v>81</v>
      </c>
      <c r="C49" s="115"/>
      <c r="D49" s="33" t="s">
        <v>19</v>
      </c>
      <c r="E49" s="34"/>
      <c r="F49" s="33">
        <v>23.1</v>
      </c>
      <c r="G49" s="25"/>
      <c r="H49" s="26"/>
      <c r="I49" s="27">
        <f>ROUND(Y49+$X$3*Y49,2)</f>
        <v>85.92</v>
      </c>
      <c r="J49" s="28">
        <f>ROUND(F49*I49,2)</f>
        <v>1984.75</v>
      </c>
      <c r="K49" s="29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/>
      <c r="X49"/>
      <c r="Y49" s="78">
        <v>65.05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 customHeight="1">
      <c r="A50" s="24"/>
      <c r="B50" s="117"/>
      <c r="C50" s="117"/>
      <c r="D50" s="33"/>
      <c r="E50" s="34"/>
      <c r="F50" s="33"/>
      <c r="G50" s="25"/>
      <c r="H50" s="26"/>
      <c r="I50" s="27"/>
      <c r="J50" s="28"/>
      <c r="K50" s="29"/>
      <c r="L50" s="30">
        <f>K50*$I50</f>
        <v>0</v>
      </c>
      <c r="M50" s="30"/>
      <c r="N50" s="30">
        <f>M50*$I50</f>
        <v>0</v>
      </c>
      <c r="O50" s="30"/>
      <c r="P50" s="30">
        <f>O50*$I50</f>
        <v>0</v>
      </c>
      <c r="Q50" s="30"/>
      <c r="R50" s="30">
        <f>Q50*$I50</f>
        <v>0</v>
      </c>
      <c r="S50" s="30"/>
      <c r="T50" s="30">
        <f>S50*$I50</f>
        <v>0</v>
      </c>
      <c r="U50" s="30"/>
      <c r="V50" s="30">
        <f>U50*$I50</f>
        <v>0</v>
      </c>
      <c r="W50"/>
      <c r="X50"/>
      <c r="Y50" s="78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 customHeight="1">
      <c r="A51" s="31" t="s">
        <v>66</v>
      </c>
      <c r="B51" s="111" t="s">
        <v>83</v>
      </c>
      <c r="C51" s="111"/>
      <c r="D51" s="33"/>
      <c r="E51" s="34"/>
      <c r="F51" s="33"/>
      <c r="G51" s="25"/>
      <c r="H51" s="26"/>
      <c r="I51" s="27"/>
      <c r="J51" s="32">
        <f>SUM(J52:J56)</f>
        <v>17076.55</v>
      </c>
      <c r="K51" s="29"/>
      <c r="L51" s="30">
        <f>K51*$I51</f>
        <v>0</v>
      </c>
      <c r="M51" s="30"/>
      <c r="N51" s="30">
        <f>M51*$I51</f>
        <v>0</v>
      </c>
      <c r="O51" s="30"/>
      <c r="P51" s="30">
        <f>O51*$I51</f>
        <v>0</v>
      </c>
      <c r="Q51" s="30"/>
      <c r="R51" s="30">
        <f>Q51*$I51</f>
        <v>0</v>
      </c>
      <c r="S51" s="30"/>
      <c r="T51" s="30">
        <f>S51*$I51</f>
        <v>0</v>
      </c>
      <c r="U51" s="30"/>
      <c r="V51" s="30">
        <f>U51*$I51</f>
        <v>0</v>
      </c>
      <c r="W51"/>
      <c r="X51"/>
      <c r="Y51" s="78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 customHeight="1">
      <c r="A52" s="47" t="s">
        <v>68</v>
      </c>
      <c r="B52" s="117" t="s">
        <v>85</v>
      </c>
      <c r="C52" s="117"/>
      <c r="D52" s="33" t="s">
        <v>19</v>
      </c>
      <c r="E52" s="34"/>
      <c r="F52" s="34">
        <v>502.83</v>
      </c>
      <c r="G52" s="25"/>
      <c r="H52" s="45"/>
      <c r="I52" s="27">
        <f>ROUND(Y52+$X$3*Y52,2)</f>
        <v>14.16</v>
      </c>
      <c r="J52" s="28">
        <f>ROUND(F52*I52,2)</f>
        <v>7120.07</v>
      </c>
      <c r="K52" s="29">
        <v>832</v>
      </c>
      <c r="L52" s="30">
        <f>K52*$I52</f>
        <v>11781.12</v>
      </c>
      <c r="M52" s="30"/>
      <c r="N52" s="30">
        <f>M52*$I52</f>
        <v>0</v>
      </c>
      <c r="O52" s="30"/>
      <c r="P52" s="30">
        <f>O52*$I52</f>
        <v>0</v>
      </c>
      <c r="Q52" s="30"/>
      <c r="R52" s="30">
        <f>Q52*$I52</f>
        <v>0</v>
      </c>
      <c r="S52" s="30"/>
      <c r="T52" s="30">
        <f>S52*$I52</f>
        <v>0</v>
      </c>
      <c r="U52" s="30"/>
      <c r="V52" s="30">
        <f>U52*$I52</f>
        <v>0</v>
      </c>
      <c r="W52"/>
      <c r="X52"/>
      <c r="Y52" s="78">
        <v>10.72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3.25" customHeight="1">
      <c r="A53" s="47" t="s">
        <v>70</v>
      </c>
      <c r="B53" s="117" t="s">
        <v>87</v>
      </c>
      <c r="C53" s="117"/>
      <c r="D53" s="33" t="s">
        <v>19</v>
      </c>
      <c r="E53" s="34"/>
      <c r="F53" s="34">
        <v>360</v>
      </c>
      <c r="G53" s="25"/>
      <c r="H53" s="26"/>
      <c r="I53" s="27">
        <f>ROUND(Y53+$X$3*Y53,2)</f>
        <v>14.04</v>
      </c>
      <c r="J53" s="28">
        <f>ROUND(F53*I53,2)</f>
        <v>5054.4</v>
      </c>
      <c r="K53" s="29">
        <v>542</v>
      </c>
      <c r="L53" s="30">
        <f>K53*$I53</f>
        <v>7609.679999999999</v>
      </c>
      <c r="M53" s="30"/>
      <c r="N53" s="30">
        <f>M53*$I53</f>
        <v>0</v>
      </c>
      <c r="O53" s="30"/>
      <c r="P53" s="30">
        <f>O53*$I53</f>
        <v>0</v>
      </c>
      <c r="Q53" s="30"/>
      <c r="R53" s="30">
        <f>Q53*$I53</f>
        <v>0</v>
      </c>
      <c r="S53" s="30"/>
      <c r="T53" s="30">
        <f>S53*$I53</f>
        <v>0</v>
      </c>
      <c r="U53" s="30"/>
      <c r="V53" s="30">
        <f>U53*$I53</f>
        <v>0</v>
      </c>
      <c r="W53"/>
      <c r="X53"/>
      <c r="Y53" s="78">
        <v>10.63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3.25" customHeight="1">
      <c r="A54" s="47" t="s">
        <v>72</v>
      </c>
      <c r="B54" s="115" t="s">
        <v>89</v>
      </c>
      <c r="C54" s="115"/>
      <c r="D54" s="33" t="s">
        <v>19</v>
      </c>
      <c r="E54" s="34"/>
      <c r="F54" s="34">
        <v>6.9</v>
      </c>
      <c r="G54" s="25"/>
      <c r="H54" s="26"/>
      <c r="I54" s="27">
        <f>ROUND(Y54+$X$3*Y54,2)</f>
        <v>29.23</v>
      </c>
      <c r="J54" s="28">
        <f>ROUND(F54*I54,2)</f>
        <v>201.69</v>
      </c>
      <c r="K54" s="29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/>
      <c r="X54"/>
      <c r="Y54" s="78">
        <v>22.13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47" t="s">
        <v>247</v>
      </c>
      <c r="B55" s="117" t="s">
        <v>91</v>
      </c>
      <c r="C55" s="117"/>
      <c r="D55" s="33" t="s">
        <v>19</v>
      </c>
      <c r="E55" s="34"/>
      <c r="F55" s="34">
        <v>114.83</v>
      </c>
      <c r="G55" s="25"/>
      <c r="H55" s="26"/>
      <c r="I55" s="27">
        <f>ROUND(Y55+$X$3*Y55,2)</f>
        <v>16.93</v>
      </c>
      <c r="J55" s="28">
        <f>ROUND(F55*I55,2)</f>
        <v>1944.07</v>
      </c>
      <c r="K55" s="29"/>
      <c r="L55" s="30">
        <f aca="true" t="shared" si="2" ref="L55:L76">K55*$I55</f>
        <v>0</v>
      </c>
      <c r="M55" s="30"/>
      <c r="N55" s="30">
        <f aca="true" t="shared" si="3" ref="N55:N63">M55*$I55</f>
        <v>0</v>
      </c>
      <c r="O55" s="30"/>
      <c r="P55" s="30">
        <f aca="true" t="shared" si="4" ref="P55:P63">O55*$I55</f>
        <v>0</v>
      </c>
      <c r="Q55" s="30"/>
      <c r="R55" s="30">
        <f aca="true" t="shared" si="5" ref="R55:R63">Q55*$I55</f>
        <v>0</v>
      </c>
      <c r="S55" s="30"/>
      <c r="T55" s="30">
        <f aca="true" t="shared" si="6" ref="T55:T63">S55*$I55</f>
        <v>0</v>
      </c>
      <c r="U55" s="30"/>
      <c r="V55" s="30">
        <f aca="true" t="shared" si="7" ref="V55:V63">U55*$I55</f>
        <v>0</v>
      </c>
      <c r="W55"/>
      <c r="X55"/>
      <c r="Y55" s="78">
        <v>12.82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6.75" customHeight="1">
      <c r="A56" s="47" t="s">
        <v>248</v>
      </c>
      <c r="B56" s="117" t="s">
        <v>183</v>
      </c>
      <c r="C56" s="117"/>
      <c r="D56" s="33" t="s">
        <v>19</v>
      </c>
      <c r="E56" s="34"/>
      <c r="F56" s="34">
        <v>112</v>
      </c>
      <c r="G56" s="25"/>
      <c r="H56" s="26"/>
      <c r="I56" s="27">
        <f>ROUND(Y56+$X$3*Y56,2)</f>
        <v>24.61</v>
      </c>
      <c r="J56" s="28">
        <f>ROUND(F56*I56,2)</f>
        <v>2756.32</v>
      </c>
      <c r="K56" s="29"/>
      <c r="L56" s="30">
        <f t="shared" si="2"/>
        <v>0</v>
      </c>
      <c r="M56" s="30"/>
      <c r="N56" s="30">
        <f t="shared" si="3"/>
        <v>0</v>
      </c>
      <c r="O56" s="30"/>
      <c r="P56" s="30">
        <f t="shared" si="4"/>
        <v>0</v>
      </c>
      <c r="Q56" s="30"/>
      <c r="R56" s="30">
        <f t="shared" si="5"/>
        <v>0</v>
      </c>
      <c r="S56" s="30"/>
      <c r="T56" s="30">
        <f t="shared" si="6"/>
        <v>0</v>
      </c>
      <c r="U56" s="30"/>
      <c r="V56" s="30">
        <f t="shared" si="7"/>
        <v>0</v>
      </c>
      <c r="W56"/>
      <c r="X56"/>
      <c r="Y56" s="78">
        <v>18.63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4"/>
      <c r="B57" s="112"/>
      <c r="C57" s="112"/>
      <c r="D57" s="33"/>
      <c r="E57" s="34"/>
      <c r="F57" s="33"/>
      <c r="G57" s="25"/>
      <c r="H57" s="26"/>
      <c r="I57" s="27"/>
      <c r="J57" s="28"/>
      <c r="K57" s="29"/>
      <c r="L57" s="30">
        <f t="shared" si="2"/>
        <v>0</v>
      </c>
      <c r="M57" s="30"/>
      <c r="N57" s="30">
        <f t="shared" si="3"/>
        <v>0</v>
      </c>
      <c r="O57" s="30"/>
      <c r="P57" s="30">
        <f t="shared" si="4"/>
        <v>0</v>
      </c>
      <c r="Q57" s="30"/>
      <c r="R57" s="30">
        <f t="shared" si="5"/>
        <v>0</v>
      </c>
      <c r="S57" s="30"/>
      <c r="T57" s="30">
        <f t="shared" si="6"/>
        <v>0</v>
      </c>
      <c r="U57" s="30"/>
      <c r="V57" s="30">
        <f t="shared" si="7"/>
        <v>0</v>
      </c>
      <c r="W57"/>
      <c r="X57"/>
      <c r="Y57" s="78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 customHeight="1">
      <c r="A58" s="31" t="s">
        <v>74</v>
      </c>
      <c r="B58" s="111" t="s">
        <v>93</v>
      </c>
      <c r="C58" s="111"/>
      <c r="D58" s="33"/>
      <c r="E58" s="34"/>
      <c r="F58" s="33"/>
      <c r="G58" s="25"/>
      <c r="H58" s="26"/>
      <c r="I58" s="27"/>
      <c r="J58" s="32">
        <f>SUM(J59:J60)</f>
        <v>10336.17</v>
      </c>
      <c r="K58" s="29"/>
      <c r="L58" s="30">
        <f t="shared" si="2"/>
        <v>0</v>
      </c>
      <c r="M58" s="30"/>
      <c r="N58" s="30">
        <f t="shared" si="3"/>
        <v>0</v>
      </c>
      <c r="O58" s="30"/>
      <c r="P58" s="30">
        <f t="shared" si="4"/>
        <v>0</v>
      </c>
      <c r="Q58" s="30"/>
      <c r="R58" s="30">
        <f t="shared" si="5"/>
        <v>0</v>
      </c>
      <c r="S58" s="30"/>
      <c r="T58" s="30">
        <f t="shared" si="6"/>
        <v>0</v>
      </c>
      <c r="U58" s="30"/>
      <c r="V58" s="30">
        <f t="shared" si="7"/>
        <v>0</v>
      </c>
      <c r="W58"/>
      <c r="X58"/>
      <c r="Y58" s="7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.75" customHeight="1">
      <c r="A59" s="24" t="s">
        <v>76</v>
      </c>
      <c r="B59" s="112" t="s">
        <v>249</v>
      </c>
      <c r="C59" s="112"/>
      <c r="D59" s="33" t="s">
        <v>19</v>
      </c>
      <c r="E59" s="34"/>
      <c r="F59" s="83">
        <v>22</v>
      </c>
      <c r="G59" s="83"/>
      <c r="H59" s="84"/>
      <c r="I59" s="83">
        <f>ROUND(Y59+$X$3*Y59,2)</f>
        <v>280</v>
      </c>
      <c r="J59" s="85">
        <f>ROUND(F59*I59,2)</f>
        <v>6160</v>
      </c>
      <c r="K59" s="86"/>
      <c r="L59" s="83">
        <f t="shared" si="2"/>
        <v>0</v>
      </c>
      <c r="M59" s="83"/>
      <c r="N59" s="83">
        <f t="shared" si="3"/>
        <v>0</v>
      </c>
      <c r="O59" s="83"/>
      <c r="P59" s="83">
        <f t="shared" si="4"/>
        <v>0</v>
      </c>
      <c r="Q59" s="83"/>
      <c r="R59" s="83">
        <f t="shared" si="5"/>
        <v>0</v>
      </c>
      <c r="S59" s="83"/>
      <c r="T59" s="83">
        <f t="shared" si="6"/>
        <v>0</v>
      </c>
      <c r="U59" s="83"/>
      <c r="V59" s="83">
        <f t="shared" si="7"/>
        <v>0</v>
      </c>
      <c r="W59" s="87"/>
      <c r="X59" s="87"/>
      <c r="Y59" s="83">
        <v>212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5.5" customHeight="1">
      <c r="A60" s="24" t="s">
        <v>78</v>
      </c>
      <c r="B60" s="118" t="s">
        <v>250</v>
      </c>
      <c r="C60" s="119"/>
      <c r="D60" s="33" t="s">
        <v>19</v>
      </c>
      <c r="E60" s="34"/>
      <c r="F60" s="83">
        <v>46.5</v>
      </c>
      <c r="G60" s="83"/>
      <c r="H60" s="84"/>
      <c r="I60" s="83">
        <f>ROUND(Y60+$X$3*Y60,2)</f>
        <v>89.81</v>
      </c>
      <c r="J60" s="85">
        <f>ROUND(F60*I60,2)</f>
        <v>4176.17</v>
      </c>
      <c r="K60" s="86"/>
      <c r="L60" s="83">
        <f t="shared" si="2"/>
        <v>0</v>
      </c>
      <c r="M60" s="83"/>
      <c r="N60" s="83">
        <f t="shared" si="3"/>
        <v>0</v>
      </c>
      <c r="O60" s="83"/>
      <c r="P60" s="83">
        <f t="shared" si="4"/>
        <v>0</v>
      </c>
      <c r="Q60" s="83"/>
      <c r="R60" s="83">
        <f t="shared" si="5"/>
        <v>0</v>
      </c>
      <c r="S60" s="83"/>
      <c r="T60" s="83">
        <f t="shared" si="6"/>
        <v>0</v>
      </c>
      <c r="U60" s="83"/>
      <c r="V60" s="83">
        <f t="shared" si="7"/>
        <v>0</v>
      </c>
      <c r="W60" s="87"/>
      <c r="X60" s="87"/>
      <c r="Y60" s="83">
        <v>68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 customHeight="1">
      <c r="A61" s="24"/>
      <c r="B61" s="112"/>
      <c r="C61" s="112"/>
      <c r="D61" s="33"/>
      <c r="E61" s="34"/>
      <c r="F61" s="33"/>
      <c r="G61" s="25"/>
      <c r="H61" s="26"/>
      <c r="I61" s="27"/>
      <c r="J61" s="28"/>
      <c r="K61" s="29"/>
      <c r="L61" s="30">
        <f t="shared" si="2"/>
        <v>0</v>
      </c>
      <c r="M61" s="30"/>
      <c r="N61" s="30">
        <f t="shared" si="3"/>
        <v>0</v>
      </c>
      <c r="O61" s="30"/>
      <c r="P61" s="30">
        <f t="shared" si="4"/>
        <v>0</v>
      </c>
      <c r="Q61" s="30"/>
      <c r="R61" s="30">
        <f t="shared" si="5"/>
        <v>0</v>
      </c>
      <c r="S61" s="30"/>
      <c r="T61" s="30">
        <f t="shared" si="6"/>
        <v>0</v>
      </c>
      <c r="U61" s="30"/>
      <c r="V61" s="30">
        <f t="shared" si="7"/>
        <v>0</v>
      </c>
      <c r="W61"/>
      <c r="X61"/>
      <c r="Y61" s="78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 customHeight="1">
      <c r="A62" s="31" t="s">
        <v>82</v>
      </c>
      <c r="B62" s="111" t="s">
        <v>96</v>
      </c>
      <c r="C62" s="111"/>
      <c r="D62" s="33"/>
      <c r="E62" s="34"/>
      <c r="F62" s="33"/>
      <c r="G62" s="25"/>
      <c r="H62" s="26"/>
      <c r="I62" s="27"/>
      <c r="J62" s="23">
        <f>SUM(J63:J95)</f>
        <v>56125.48000000001</v>
      </c>
      <c r="K62" s="29"/>
      <c r="L62" s="30">
        <f t="shared" si="2"/>
        <v>0</v>
      </c>
      <c r="M62" s="30"/>
      <c r="N62" s="30">
        <f t="shared" si="3"/>
        <v>0</v>
      </c>
      <c r="O62" s="30"/>
      <c r="P62" s="30">
        <f t="shared" si="4"/>
        <v>0</v>
      </c>
      <c r="Q62" s="30"/>
      <c r="R62" s="30">
        <f t="shared" si="5"/>
        <v>0</v>
      </c>
      <c r="S62" s="30"/>
      <c r="T62" s="30">
        <f t="shared" si="6"/>
        <v>0</v>
      </c>
      <c r="U62" s="30"/>
      <c r="V62" s="30">
        <f t="shared" si="7"/>
        <v>0</v>
      </c>
      <c r="W62"/>
      <c r="X62"/>
      <c r="Y62" s="78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 customHeight="1">
      <c r="A63" s="24" t="s">
        <v>84</v>
      </c>
      <c r="B63" s="112" t="s">
        <v>98</v>
      </c>
      <c r="C63" s="112"/>
      <c r="D63" s="33" t="s">
        <v>19</v>
      </c>
      <c r="E63" s="34"/>
      <c r="F63" s="33">
        <v>9.15</v>
      </c>
      <c r="G63" s="25"/>
      <c r="H63" s="26"/>
      <c r="I63" s="27">
        <f aca="true" t="shared" si="8" ref="I63:I95">ROUND(Y63+$X$3*Y63,2)</f>
        <v>13.26</v>
      </c>
      <c r="J63" s="28">
        <f aca="true" t="shared" si="9" ref="J63:J94">ROUND(F63*I63,2)</f>
        <v>121.33</v>
      </c>
      <c r="K63" s="29"/>
      <c r="L63" s="30">
        <f t="shared" si="2"/>
        <v>0</v>
      </c>
      <c r="M63" s="30"/>
      <c r="N63" s="30">
        <f t="shared" si="3"/>
        <v>0</v>
      </c>
      <c r="O63" s="30"/>
      <c r="P63" s="30">
        <f t="shared" si="4"/>
        <v>0</v>
      </c>
      <c r="Q63" s="30"/>
      <c r="R63" s="30">
        <f t="shared" si="5"/>
        <v>0</v>
      </c>
      <c r="S63" s="30"/>
      <c r="T63" s="30">
        <f t="shared" si="6"/>
        <v>0</v>
      </c>
      <c r="U63" s="30"/>
      <c r="V63" s="30">
        <f t="shared" si="7"/>
        <v>0</v>
      </c>
      <c r="W63"/>
      <c r="X63"/>
      <c r="Y63" s="78">
        <v>10.04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3.25" customHeight="1">
      <c r="A64" s="24" t="s">
        <v>86</v>
      </c>
      <c r="B64" s="112" t="s">
        <v>100</v>
      </c>
      <c r="C64" s="112"/>
      <c r="D64" s="33" t="s">
        <v>19</v>
      </c>
      <c r="E64" s="34"/>
      <c r="F64" s="33">
        <v>74.46</v>
      </c>
      <c r="G64" s="25"/>
      <c r="H64" s="26"/>
      <c r="I64" s="27">
        <f t="shared" si="8"/>
        <v>18.13</v>
      </c>
      <c r="J64" s="28">
        <f t="shared" si="9"/>
        <v>1349.96</v>
      </c>
      <c r="K64" s="29"/>
      <c r="L64" s="30">
        <f t="shared" si="2"/>
        <v>0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/>
      <c r="X64"/>
      <c r="Y64" s="78">
        <v>13.73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3.25" customHeight="1">
      <c r="A65" s="24" t="s">
        <v>88</v>
      </c>
      <c r="B65" s="112" t="s">
        <v>102</v>
      </c>
      <c r="C65" s="112"/>
      <c r="D65" s="33" t="s">
        <v>19</v>
      </c>
      <c r="E65" s="34"/>
      <c r="F65" s="33">
        <v>16.53</v>
      </c>
      <c r="G65" s="25"/>
      <c r="H65" s="26"/>
      <c r="I65" s="27">
        <f t="shared" si="8"/>
        <v>16.3</v>
      </c>
      <c r="J65" s="28">
        <f t="shared" si="9"/>
        <v>269.44</v>
      </c>
      <c r="K65" s="29"/>
      <c r="L65" s="30">
        <f t="shared" si="2"/>
        <v>0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/>
      <c r="X65"/>
      <c r="Y65" s="78">
        <v>12.34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1" customHeight="1">
      <c r="A66" s="24" t="s">
        <v>90</v>
      </c>
      <c r="B66" s="112" t="s">
        <v>104</v>
      </c>
      <c r="C66" s="112"/>
      <c r="D66" s="33" t="s">
        <v>33</v>
      </c>
      <c r="E66" s="34"/>
      <c r="F66" s="33">
        <v>24.79</v>
      </c>
      <c r="G66" s="25"/>
      <c r="H66" s="26"/>
      <c r="I66" s="27">
        <f t="shared" si="8"/>
        <v>24.35</v>
      </c>
      <c r="J66" s="28">
        <f t="shared" si="9"/>
        <v>603.64</v>
      </c>
      <c r="K66" s="29">
        <v>2.42</v>
      </c>
      <c r="L66" s="30">
        <f t="shared" si="2"/>
        <v>58.927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/>
      <c r="X66"/>
      <c r="Y66" s="78">
        <v>18.44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2.5" customHeight="1">
      <c r="A67" s="24" t="s">
        <v>182</v>
      </c>
      <c r="B67" s="112" t="s">
        <v>106</v>
      </c>
      <c r="C67" s="112"/>
      <c r="D67" s="33" t="s">
        <v>33</v>
      </c>
      <c r="E67" s="34"/>
      <c r="F67" s="33">
        <v>0.30000000000000004</v>
      </c>
      <c r="G67" s="25"/>
      <c r="H67" s="26"/>
      <c r="I67" s="27">
        <f t="shared" si="8"/>
        <v>1844.2</v>
      </c>
      <c r="J67" s="28">
        <f t="shared" si="9"/>
        <v>553.26</v>
      </c>
      <c r="K67" s="29">
        <v>0.30000000000000004</v>
      </c>
      <c r="L67" s="30">
        <f t="shared" si="2"/>
        <v>553.2600000000001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/>
      <c r="X67"/>
      <c r="Y67" s="78">
        <v>1396.31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4" customHeight="1">
      <c r="A68" s="24" t="s">
        <v>251</v>
      </c>
      <c r="B68" s="112" t="s">
        <v>108</v>
      </c>
      <c r="C68" s="112"/>
      <c r="D68" s="33" t="s">
        <v>33</v>
      </c>
      <c r="E68" s="34"/>
      <c r="F68" s="33">
        <v>0.39</v>
      </c>
      <c r="G68" s="25"/>
      <c r="H68" s="26"/>
      <c r="I68" s="27">
        <f t="shared" si="8"/>
        <v>2658.88</v>
      </c>
      <c r="J68" s="28">
        <f t="shared" si="9"/>
        <v>1036.96</v>
      </c>
      <c r="K68" s="29"/>
      <c r="L68" s="30">
        <f t="shared" si="2"/>
        <v>0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/>
      <c r="X68"/>
      <c r="Y68" s="78">
        <v>2013.13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0.5" customHeight="1">
      <c r="A69" s="24" t="s">
        <v>252</v>
      </c>
      <c r="B69" s="112" t="s">
        <v>45</v>
      </c>
      <c r="C69" s="112"/>
      <c r="D69" s="33" t="s">
        <v>33</v>
      </c>
      <c r="E69" s="34"/>
      <c r="F69" s="33">
        <v>4.94</v>
      </c>
      <c r="G69" s="25"/>
      <c r="H69" s="26"/>
      <c r="I69" s="27">
        <f t="shared" si="8"/>
        <v>46.13</v>
      </c>
      <c r="J69" s="28">
        <f t="shared" si="9"/>
        <v>227.88</v>
      </c>
      <c r="K69" s="29"/>
      <c r="L69" s="30">
        <f t="shared" si="2"/>
        <v>0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/>
      <c r="X69"/>
      <c r="Y69" s="78">
        <v>34.93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3.25" customHeight="1">
      <c r="A70" s="24" t="s">
        <v>253</v>
      </c>
      <c r="B70" s="112" t="s">
        <v>46</v>
      </c>
      <c r="C70" s="112"/>
      <c r="D70" s="33" t="s">
        <v>19</v>
      </c>
      <c r="E70" s="34"/>
      <c r="F70" s="33">
        <v>12.26</v>
      </c>
      <c r="G70" s="25"/>
      <c r="H70" s="26"/>
      <c r="I70" s="27">
        <f t="shared" si="8"/>
        <v>88.24</v>
      </c>
      <c r="J70" s="28">
        <f t="shared" si="9"/>
        <v>1081.82</v>
      </c>
      <c r="K70" s="29">
        <v>25.73</v>
      </c>
      <c r="L70" s="30">
        <f t="shared" si="2"/>
        <v>2270.4152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/>
      <c r="X70"/>
      <c r="Y70" s="78">
        <v>66.81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1.75" customHeight="1">
      <c r="A71" s="24" t="s">
        <v>254</v>
      </c>
      <c r="B71" s="115" t="s">
        <v>63</v>
      </c>
      <c r="C71" s="115"/>
      <c r="D71" s="33" t="s">
        <v>19</v>
      </c>
      <c r="E71" s="34"/>
      <c r="F71" s="33">
        <f>F69+F70*2</f>
        <v>29.46</v>
      </c>
      <c r="G71" s="25"/>
      <c r="H71" s="26"/>
      <c r="I71" s="27">
        <f t="shared" si="8"/>
        <v>7.9</v>
      </c>
      <c r="J71" s="28">
        <f t="shared" si="9"/>
        <v>232.73</v>
      </c>
      <c r="K71" s="29">
        <f>K70*2</f>
        <v>51.46</v>
      </c>
      <c r="L71" s="30">
        <f t="shared" si="2"/>
        <v>406.53400000000005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/>
      <c r="X71"/>
      <c r="Y71" s="78">
        <v>5.98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1.75" customHeight="1">
      <c r="A72" s="24" t="s">
        <v>255</v>
      </c>
      <c r="B72" s="115" t="s">
        <v>65</v>
      </c>
      <c r="C72" s="115"/>
      <c r="D72" s="33" t="s">
        <v>19</v>
      </c>
      <c r="E72" s="34"/>
      <c r="F72" s="33">
        <f>F71</f>
        <v>29.46</v>
      </c>
      <c r="G72" s="25"/>
      <c r="H72" s="26"/>
      <c r="I72" s="27">
        <f t="shared" si="8"/>
        <v>33.6</v>
      </c>
      <c r="J72" s="28">
        <f t="shared" si="9"/>
        <v>989.86</v>
      </c>
      <c r="K72" s="29">
        <f>K71</f>
        <v>51.46</v>
      </c>
      <c r="L72" s="30">
        <f t="shared" si="2"/>
        <v>1729.056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/>
      <c r="X72"/>
      <c r="Y72" s="78">
        <v>25.44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1.75" customHeight="1">
      <c r="A73" s="24" t="s">
        <v>256</v>
      </c>
      <c r="B73" s="112" t="s">
        <v>111</v>
      </c>
      <c r="C73" s="112"/>
      <c r="D73" s="33" t="s">
        <v>112</v>
      </c>
      <c r="E73" s="34"/>
      <c r="F73" s="33">
        <v>6</v>
      </c>
      <c r="G73" s="25"/>
      <c r="H73" s="26"/>
      <c r="I73" s="27">
        <f t="shared" si="8"/>
        <v>82.15</v>
      </c>
      <c r="J73" s="28">
        <f t="shared" si="9"/>
        <v>492.9</v>
      </c>
      <c r="K73" s="29"/>
      <c r="L73" s="30">
        <f t="shared" si="2"/>
        <v>0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/>
      <c r="X73"/>
      <c r="Y73" s="78">
        <v>62.2</v>
      </c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3.25" customHeight="1">
      <c r="A74" s="24" t="s">
        <v>257</v>
      </c>
      <c r="B74" s="112" t="s">
        <v>113</v>
      </c>
      <c r="C74" s="112"/>
      <c r="D74" s="33" t="s">
        <v>112</v>
      </c>
      <c r="E74" s="34"/>
      <c r="F74" s="33">
        <v>7</v>
      </c>
      <c r="G74" s="25"/>
      <c r="H74" s="26"/>
      <c r="I74" s="27">
        <f t="shared" si="8"/>
        <v>97.3</v>
      </c>
      <c r="J74" s="28">
        <f t="shared" si="9"/>
        <v>681.1</v>
      </c>
      <c r="K74" s="29"/>
      <c r="L74" s="30">
        <f t="shared" si="2"/>
        <v>0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/>
      <c r="X74"/>
      <c r="Y74" s="78">
        <v>73.67</v>
      </c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4.5" customHeight="1">
      <c r="A75" s="24" t="s">
        <v>258</v>
      </c>
      <c r="B75" s="112" t="s">
        <v>114</v>
      </c>
      <c r="C75" s="112"/>
      <c r="D75" s="33" t="s">
        <v>112</v>
      </c>
      <c r="E75" s="34"/>
      <c r="F75" s="33">
        <v>3</v>
      </c>
      <c r="G75" s="25"/>
      <c r="H75" s="26"/>
      <c r="I75" s="27">
        <f t="shared" si="8"/>
        <v>82.15</v>
      </c>
      <c r="J75" s="28">
        <f t="shared" si="9"/>
        <v>246.45</v>
      </c>
      <c r="K75" s="29"/>
      <c r="L75" s="30">
        <f t="shared" si="2"/>
        <v>0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/>
      <c r="X75"/>
      <c r="Y75" s="78">
        <v>62.2</v>
      </c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6.25" customHeight="1">
      <c r="A76" s="24" t="s">
        <v>259</v>
      </c>
      <c r="B76" s="112" t="s">
        <v>115</v>
      </c>
      <c r="C76" s="112"/>
      <c r="D76" s="33" t="s">
        <v>112</v>
      </c>
      <c r="E76" s="34"/>
      <c r="F76" s="33">
        <v>16</v>
      </c>
      <c r="G76" s="25"/>
      <c r="H76" s="26"/>
      <c r="I76" s="27">
        <f t="shared" si="8"/>
        <v>61.34</v>
      </c>
      <c r="J76" s="28">
        <f t="shared" si="9"/>
        <v>981.44</v>
      </c>
      <c r="K76" s="29"/>
      <c r="L76" s="30">
        <f t="shared" si="2"/>
        <v>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/>
      <c r="X76"/>
      <c r="Y76" s="78">
        <v>46.44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2.5" customHeight="1">
      <c r="A77" s="24" t="s">
        <v>260</v>
      </c>
      <c r="B77" s="112" t="s">
        <v>116</v>
      </c>
      <c r="C77" s="112"/>
      <c r="D77" s="33" t="s">
        <v>18</v>
      </c>
      <c r="E77" s="34"/>
      <c r="F77" s="33">
        <v>4</v>
      </c>
      <c r="G77" s="25"/>
      <c r="H77" s="26"/>
      <c r="I77" s="27">
        <f t="shared" si="8"/>
        <v>1650.96</v>
      </c>
      <c r="J77" s="28">
        <f t="shared" si="9"/>
        <v>6603.84</v>
      </c>
      <c r="K77" s="29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/>
      <c r="X77"/>
      <c r="Y77" s="78">
        <v>1250</v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3.25" customHeight="1">
      <c r="A78" s="24" t="s">
        <v>261</v>
      </c>
      <c r="B78" s="112" t="s">
        <v>117</v>
      </c>
      <c r="C78" s="112"/>
      <c r="D78" s="33" t="s">
        <v>18</v>
      </c>
      <c r="E78" s="34"/>
      <c r="F78" s="33">
        <v>1</v>
      </c>
      <c r="G78" s="25"/>
      <c r="H78" s="26"/>
      <c r="I78" s="27">
        <f t="shared" si="8"/>
        <v>172.94</v>
      </c>
      <c r="J78" s="28">
        <f t="shared" si="9"/>
        <v>172.94</v>
      </c>
      <c r="K78" s="29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/>
      <c r="X78"/>
      <c r="Y78" s="78">
        <v>130.94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2.5" customHeight="1">
      <c r="A79" s="24" t="s">
        <v>262</v>
      </c>
      <c r="B79" s="112" t="s">
        <v>118</v>
      </c>
      <c r="C79" s="112"/>
      <c r="D79" s="33" t="s">
        <v>119</v>
      </c>
      <c r="E79" s="34"/>
      <c r="F79" s="33">
        <v>5</v>
      </c>
      <c r="G79" s="25"/>
      <c r="H79" s="26"/>
      <c r="I79" s="27">
        <f t="shared" si="8"/>
        <v>446.38</v>
      </c>
      <c r="J79" s="28">
        <f t="shared" si="9"/>
        <v>2231.9</v>
      </c>
      <c r="K79" s="29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/>
      <c r="X79"/>
      <c r="Y79" s="78">
        <v>337.97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40.5" customHeight="1">
      <c r="A80" s="24" t="s">
        <v>263</v>
      </c>
      <c r="B80" s="112" t="s">
        <v>120</v>
      </c>
      <c r="C80" s="112"/>
      <c r="D80" s="33" t="s">
        <v>119</v>
      </c>
      <c r="E80" s="34"/>
      <c r="F80" s="33">
        <v>5</v>
      </c>
      <c r="G80" s="25"/>
      <c r="H80" s="26"/>
      <c r="I80" s="27">
        <f t="shared" si="8"/>
        <v>168.6</v>
      </c>
      <c r="J80" s="28">
        <f t="shared" si="9"/>
        <v>843</v>
      </c>
      <c r="K80" s="29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/>
      <c r="X80"/>
      <c r="Y80" s="78">
        <v>127.65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6.25" customHeight="1">
      <c r="A81" s="24" t="s">
        <v>264</v>
      </c>
      <c r="B81" s="112" t="s">
        <v>121</v>
      </c>
      <c r="C81" s="112"/>
      <c r="D81" s="33" t="s">
        <v>19</v>
      </c>
      <c r="E81" s="34"/>
      <c r="F81" s="33">
        <v>3.5</v>
      </c>
      <c r="G81" s="25"/>
      <c r="H81" s="26"/>
      <c r="I81" s="27">
        <f t="shared" si="8"/>
        <v>522.5</v>
      </c>
      <c r="J81" s="28">
        <f t="shared" si="9"/>
        <v>1828.75</v>
      </c>
      <c r="K81" s="29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/>
      <c r="X81"/>
      <c r="Y81" s="78">
        <v>395.6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3.25" customHeight="1">
      <c r="A82" s="24" t="s">
        <v>265</v>
      </c>
      <c r="B82" s="112" t="s">
        <v>122</v>
      </c>
      <c r="C82" s="112"/>
      <c r="D82" s="33" t="s">
        <v>19</v>
      </c>
      <c r="E82" s="34"/>
      <c r="F82" s="33">
        <v>20.98</v>
      </c>
      <c r="G82" s="25"/>
      <c r="H82" s="26"/>
      <c r="I82" s="27">
        <f t="shared" si="8"/>
        <v>475.48</v>
      </c>
      <c r="J82" s="28">
        <f t="shared" si="9"/>
        <v>9975.57</v>
      </c>
      <c r="K82" s="29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/>
      <c r="X82"/>
      <c r="Y82" s="78">
        <v>360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42" customHeight="1">
      <c r="A83" s="24" t="s">
        <v>266</v>
      </c>
      <c r="B83" s="112" t="s">
        <v>123</v>
      </c>
      <c r="C83" s="112"/>
      <c r="D83" s="33" t="s">
        <v>18</v>
      </c>
      <c r="E83" s="34"/>
      <c r="F83" s="33">
        <v>1</v>
      </c>
      <c r="G83" s="25"/>
      <c r="H83" s="26"/>
      <c r="I83" s="27">
        <f t="shared" si="8"/>
        <v>1822.66</v>
      </c>
      <c r="J83" s="28">
        <f t="shared" si="9"/>
        <v>1822.66</v>
      </c>
      <c r="K83" s="29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/>
      <c r="X83"/>
      <c r="Y83" s="78">
        <v>1380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4" customHeight="1">
      <c r="A84" s="24" t="s">
        <v>267</v>
      </c>
      <c r="B84" s="112" t="s">
        <v>124</v>
      </c>
      <c r="C84" s="112"/>
      <c r="D84" s="33" t="s">
        <v>125</v>
      </c>
      <c r="E84" s="34"/>
      <c r="F84" s="33">
        <v>5</v>
      </c>
      <c r="G84" s="25"/>
      <c r="H84" s="26"/>
      <c r="I84" s="27">
        <f t="shared" si="8"/>
        <v>202.96</v>
      </c>
      <c r="J84" s="28">
        <f t="shared" si="9"/>
        <v>1014.8</v>
      </c>
      <c r="K84" s="29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/>
      <c r="X84"/>
      <c r="Y84" s="78">
        <v>153.67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4" customHeight="1">
      <c r="A85" s="24" t="s">
        <v>268</v>
      </c>
      <c r="B85" s="112" t="s">
        <v>126</v>
      </c>
      <c r="C85" s="112"/>
      <c r="D85" s="33" t="s">
        <v>119</v>
      </c>
      <c r="E85" s="34"/>
      <c r="F85" s="33">
        <v>1</v>
      </c>
      <c r="G85" s="25"/>
      <c r="H85" s="26"/>
      <c r="I85" s="27">
        <f t="shared" si="8"/>
        <v>271.37</v>
      </c>
      <c r="J85" s="28">
        <f t="shared" si="9"/>
        <v>271.37</v>
      </c>
      <c r="K85" s="29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/>
      <c r="X85"/>
      <c r="Y85" s="78">
        <v>205.46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2.5" customHeight="1">
      <c r="A86" s="24" t="s">
        <v>269</v>
      </c>
      <c r="B86" s="112" t="s">
        <v>127</v>
      </c>
      <c r="C86" s="112"/>
      <c r="D86" s="33" t="s">
        <v>19</v>
      </c>
      <c r="E86" s="34"/>
      <c r="F86" s="33">
        <v>4</v>
      </c>
      <c r="G86" s="25"/>
      <c r="H86" s="26"/>
      <c r="I86" s="27">
        <f t="shared" si="8"/>
        <v>347.64</v>
      </c>
      <c r="J86" s="28">
        <f t="shared" si="9"/>
        <v>1390.56</v>
      </c>
      <c r="K86" s="29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/>
      <c r="X86"/>
      <c r="Y86" s="78">
        <v>263.21</v>
      </c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3.25" customHeight="1">
      <c r="A87" s="24" t="s">
        <v>270</v>
      </c>
      <c r="B87" s="112" t="s">
        <v>128</v>
      </c>
      <c r="C87" s="112"/>
      <c r="D87" s="33" t="s">
        <v>112</v>
      </c>
      <c r="E87" s="34"/>
      <c r="F87" s="33">
        <v>5</v>
      </c>
      <c r="G87" s="25"/>
      <c r="H87" s="26"/>
      <c r="I87" s="27">
        <f t="shared" si="8"/>
        <v>84.61</v>
      </c>
      <c r="J87" s="28">
        <f t="shared" si="9"/>
        <v>423.05</v>
      </c>
      <c r="K87" s="29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/>
      <c r="X87"/>
      <c r="Y87" s="78">
        <v>64.06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customHeight="1">
      <c r="A88" s="24" t="s">
        <v>271</v>
      </c>
      <c r="B88" s="112" t="s">
        <v>129</v>
      </c>
      <c r="C88" s="112"/>
      <c r="D88" s="33" t="s">
        <v>18</v>
      </c>
      <c r="E88" s="34"/>
      <c r="F88" s="33">
        <v>1</v>
      </c>
      <c r="G88" s="25"/>
      <c r="H88" s="26"/>
      <c r="I88" s="27">
        <f t="shared" si="8"/>
        <v>706.61</v>
      </c>
      <c r="J88" s="28">
        <f t="shared" si="9"/>
        <v>706.61</v>
      </c>
      <c r="K88" s="29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/>
      <c r="X88"/>
      <c r="Y88" s="78">
        <v>535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2.5" customHeight="1">
      <c r="A89" s="24" t="s">
        <v>272</v>
      </c>
      <c r="B89" s="112" t="s">
        <v>130</v>
      </c>
      <c r="C89" s="112"/>
      <c r="D89" s="33" t="s">
        <v>18</v>
      </c>
      <c r="E89" s="34"/>
      <c r="F89" s="33">
        <v>2</v>
      </c>
      <c r="G89" s="25"/>
      <c r="H89" s="26"/>
      <c r="I89" s="27">
        <f t="shared" si="8"/>
        <v>646.45</v>
      </c>
      <c r="J89" s="28">
        <f t="shared" si="9"/>
        <v>1292.9</v>
      </c>
      <c r="K89" s="29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/>
      <c r="X89"/>
      <c r="Y89" s="78">
        <v>489.45</v>
      </c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7.25" customHeight="1">
      <c r="A90" s="24" t="s">
        <v>273</v>
      </c>
      <c r="B90" s="112" t="s">
        <v>131</v>
      </c>
      <c r="C90" s="112"/>
      <c r="D90" s="33" t="s">
        <v>18</v>
      </c>
      <c r="E90" s="34"/>
      <c r="F90" s="33">
        <v>1</v>
      </c>
      <c r="G90" s="25"/>
      <c r="H90" s="26"/>
      <c r="I90" s="27">
        <f t="shared" si="8"/>
        <v>389.63</v>
      </c>
      <c r="J90" s="28">
        <f t="shared" si="9"/>
        <v>389.63</v>
      </c>
      <c r="K90" s="29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/>
      <c r="X90"/>
      <c r="Y90" s="78">
        <v>295</v>
      </c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" s="50" customFormat="1" ht="12.75">
      <c r="A91" s="24" t="s">
        <v>274</v>
      </c>
      <c r="B91" s="112" t="s">
        <v>132</v>
      </c>
      <c r="C91" s="112"/>
      <c r="D91" s="33" t="s">
        <v>19</v>
      </c>
      <c r="E91" s="34"/>
      <c r="F91" s="33">
        <v>78.33</v>
      </c>
      <c r="G91" s="25"/>
      <c r="H91" s="26"/>
      <c r="I91" s="27">
        <f t="shared" si="8"/>
        <v>147.93</v>
      </c>
      <c r="J91" s="28">
        <f t="shared" si="9"/>
        <v>11587.36</v>
      </c>
      <c r="K91" s="29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/>
      <c r="X91"/>
      <c r="Y91" s="78">
        <v>112</v>
      </c>
    </row>
    <row r="92" spans="1:25" s="50" customFormat="1" ht="26.25" customHeight="1">
      <c r="A92" s="24" t="s">
        <v>275</v>
      </c>
      <c r="B92" s="112" t="s">
        <v>133</v>
      </c>
      <c r="C92" s="112"/>
      <c r="D92" s="33" t="s">
        <v>19</v>
      </c>
      <c r="E92" s="34"/>
      <c r="F92" s="33">
        <v>26</v>
      </c>
      <c r="G92" s="25"/>
      <c r="H92" s="26"/>
      <c r="I92" s="27">
        <f t="shared" si="8"/>
        <v>139.08</v>
      </c>
      <c r="J92" s="28">
        <f t="shared" si="9"/>
        <v>3616.08</v>
      </c>
      <c r="K92" s="29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/>
      <c r="X92"/>
      <c r="Y92" s="78">
        <v>105.3</v>
      </c>
    </row>
    <row r="93" spans="1:25" s="50" customFormat="1" ht="12">
      <c r="A93" s="24" t="s">
        <v>276</v>
      </c>
      <c r="B93" s="116" t="s">
        <v>134</v>
      </c>
      <c r="C93" s="116"/>
      <c r="D93" s="48" t="s">
        <v>18</v>
      </c>
      <c r="E93" s="48">
        <v>4</v>
      </c>
      <c r="F93" s="49">
        <v>6</v>
      </c>
      <c r="G93" s="49">
        <f>ROUND(E93*F93,2)</f>
        <v>24</v>
      </c>
      <c r="H93" s="49">
        <v>104.21</v>
      </c>
      <c r="I93" s="27">
        <f t="shared" si="8"/>
        <v>135.38</v>
      </c>
      <c r="J93" s="28">
        <f t="shared" si="9"/>
        <v>812.28</v>
      </c>
      <c r="Y93" s="80">
        <v>102.5</v>
      </c>
    </row>
    <row r="94" spans="1:256" ht="12.75">
      <c r="A94" s="24" t="s">
        <v>277</v>
      </c>
      <c r="B94" s="116" t="s">
        <v>135</v>
      </c>
      <c r="C94" s="116"/>
      <c r="D94" s="48" t="s">
        <v>18</v>
      </c>
      <c r="E94" s="48">
        <v>4</v>
      </c>
      <c r="F94" s="49">
        <v>2</v>
      </c>
      <c r="G94" s="49">
        <f>ROUND(E94*F94,2)</f>
        <v>8</v>
      </c>
      <c r="H94" s="49">
        <v>79.31</v>
      </c>
      <c r="I94" s="27">
        <f t="shared" si="8"/>
        <v>128.95</v>
      </c>
      <c r="J94" s="28">
        <f t="shared" si="9"/>
        <v>257.9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80">
        <v>97.63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1.25" customHeight="1">
      <c r="A95" s="24" t="s">
        <v>278</v>
      </c>
      <c r="B95" s="116" t="s">
        <v>184</v>
      </c>
      <c r="C95" s="116"/>
      <c r="D95" s="48" t="s">
        <v>18</v>
      </c>
      <c r="E95" s="48">
        <v>4</v>
      </c>
      <c r="F95" s="49">
        <v>7</v>
      </c>
      <c r="G95" s="49">
        <f>ROUND(E95*F95,2)</f>
        <v>28</v>
      </c>
      <c r="H95" s="49">
        <v>79.31</v>
      </c>
      <c r="I95" s="27">
        <f t="shared" si="8"/>
        <v>287.93</v>
      </c>
      <c r="J95" s="28">
        <f>ROUND(F95*I95,2)</f>
        <v>2015.51</v>
      </c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80">
        <v>218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24"/>
      <c r="B96" s="112"/>
      <c r="C96" s="112"/>
      <c r="D96" s="33"/>
      <c r="E96" s="34"/>
      <c r="F96" s="33"/>
      <c r="G96" s="25"/>
      <c r="H96" s="26"/>
      <c r="I96" s="27"/>
      <c r="J96" s="28"/>
      <c r="K96" s="29"/>
      <c r="L96" s="30">
        <f aca="true" t="shared" si="10" ref="L96:L103">K96*$I96</f>
        <v>0</v>
      </c>
      <c r="M96" s="30"/>
      <c r="N96" s="30">
        <f aca="true" t="shared" si="11" ref="N96:N103">M96*$I96</f>
        <v>0</v>
      </c>
      <c r="O96" s="30"/>
      <c r="P96" s="30">
        <f aca="true" t="shared" si="12" ref="P96:P103">O96*$I96</f>
        <v>0</v>
      </c>
      <c r="Q96" s="30"/>
      <c r="R96" s="30">
        <f aca="true" t="shared" si="13" ref="R96:R103">Q96*$I96</f>
        <v>0</v>
      </c>
      <c r="S96" s="30"/>
      <c r="T96" s="30">
        <f aca="true" t="shared" si="14" ref="T96:T103">S96*$I96</f>
        <v>0</v>
      </c>
      <c r="U96" s="30"/>
      <c r="V96" s="30">
        <f aca="true" t="shared" si="15" ref="V96:V103">U96*$I96</f>
        <v>0</v>
      </c>
      <c r="W96"/>
      <c r="X96"/>
      <c r="Y96" s="78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3.25" customHeight="1">
      <c r="A97" s="31" t="s">
        <v>92</v>
      </c>
      <c r="B97" s="111" t="s">
        <v>137</v>
      </c>
      <c r="C97" s="111"/>
      <c r="D97" s="39"/>
      <c r="E97" s="40"/>
      <c r="F97" s="33"/>
      <c r="G97" s="25"/>
      <c r="H97" s="26"/>
      <c r="I97" s="27"/>
      <c r="J97" s="32">
        <f>SUM(J98:J105)</f>
        <v>47442.55999999999</v>
      </c>
      <c r="K97" s="29"/>
      <c r="L97" s="30">
        <f t="shared" si="10"/>
        <v>0</v>
      </c>
      <c r="M97" s="30"/>
      <c r="N97" s="30">
        <f t="shared" si="11"/>
        <v>0</v>
      </c>
      <c r="O97" s="30"/>
      <c r="P97" s="30">
        <f t="shared" si="12"/>
        <v>0</v>
      </c>
      <c r="Q97" s="30"/>
      <c r="R97" s="30">
        <f t="shared" si="13"/>
        <v>0</v>
      </c>
      <c r="S97" s="30"/>
      <c r="T97" s="30">
        <f t="shared" si="14"/>
        <v>0</v>
      </c>
      <c r="U97" s="30"/>
      <c r="V97" s="30">
        <f t="shared" si="15"/>
        <v>0</v>
      </c>
      <c r="W97"/>
      <c r="X97"/>
      <c r="Y97" s="78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" customHeight="1">
      <c r="A98" s="24" t="s">
        <v>94</v>
      </c>
      <c r="B98" s="112" t="s">
        <v>234</v>
      </c>
      <c r="C98" s="112"/>
      <c r="D98" s="33" t="s">
        <v>19</v>
      </c>
      <c r="E98" s="34"/>
      <c r="F98" s="34">
        <v>200</v>
      </c>
      <c r="G98" s="25"/>
      <c r="H98" s="26"/>
      <c r="I98" s="27">
        <f aca="true" t="shared" si="16" ref="I98:I105">ROUND(Y98+$X$3*Y98,2)</f>
        <v>49.93</v>
      </c>
      <c r="J98" s="28">
        <f aca="true" t="shared" si="17" ref="J98:J105">ROUND(F98*I98,2)</f>
        <v>9986</v>
      </c>
      <c r="K98" s="29"/>
      <c r="L98" s="30">
        <f t="shared" si="10"/>
        <v>0</v>
      </c>
      <c r="M98" s="30"/>
      <c r="N98" s="30">
        <f t="shared" si="11"/>
        <v>0</v>
      </c>
      <c r="O98" s="30"/>
      <c r="P98" s="30">
        <f t="shared" si="12"/>
        <v>0</v>
      </c>
      <c r="Q98" s="30"/>
      <c r="R98" s="30">
        <f t="shared" si="13"/>
        <v>0</v>
      </c>
      <c r="S98" s="30"/>
      <c r="T98" s="30">
        <f t="shared" si="14"/>
        <v>0</v>
      </c>
      <c r="U98" s="30"/>
      <c r="V98" s="30">
        <f t="shared" si="15"/>
        <v>0</v>
      </c>
      <c r="W98"/>
      <c r="X98"/>
      <c r="Y98" s="78">
        <v>37.8</v>
      </c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4" customHeight="1">
      <c r="A99" s="24" t="s">
        <v>279</v>
      </c>
      <c r="B99" s="112" t="s">
        <v>104</v>
      </c>
      <c r="C99" s="112"/>
      <c r="D99" s="33" t="s">
        <v>33</v>
      </c>
      <c r="E99" s="34"/>
      <c r="F99" s="34">
        <v>9.8</v>
      </c>
      <c r="G99" s="25"/>
      <c r="H99" s="26"/>
      <c r="I99" s="27">
        <f t="shared" si="16"/>
        <v>24.35</v>
      </c>
      <c r="J99" s="28">
        <f t="shared" si="17"/>
        <v>238.63</v>
      </c>
      <c r="K99" s="29"/>
      <c r="L99" s="30">
        <f t="shared" si="10"/>
        <v>0</v>
      </c>
      <c r="M99" s="30"/>
      <c r="N99" s="30">
        <f t="shared" si="11"/>
        <v>0</v>
      </c>
      <c r="O99" s="30"/>
      <c r="P99" s="30">
        <f t="shared" si="12"/>
        <v>0</v>
      </c>
      <c r="Q99" s="30"/>
      <c r="R99" s="30">
        <f t="shared" si="13"/>
        <v>0</v>
      </c>
      <c r="S99" s="30"/>
      <c r="T99" s="30">
        <f t="shared" si="14"/>
        <v>0</v>
      </c>
      <c r="U99" s="30"/>
      <c r="V99" s="30">
        <f t="shared" si="15"/>
        <v>0</v>
      </c>
      <c r="W99"/>
      <c r="X99"/>
      <c r="Y99" s="78">
        <v>18.44</v>
      </c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4" customHeight="1">
      <c r="A100" s="24" t="s">
        <v>280</v>
      </c>
      <c r="B100" s="112" t="s">
        <v>141</v>
      </c>
      <c r="C100" s="112"/>
      <c r="D100" s="33" t="s">
        <v>19</v>
      </c>
      <c r="E100" s="34"/>
      <c r="F100" s="34">
        <v>280</v>
      </c>
      <c r="G100" s="25"/>
      <c r="H100" s="26"/>
      <c r="I100" s="27">
        <f t="shared" si="16"/>
        <v>99.12</v>
      </c>
      <c r="J100" s="28">
        <f t="shared" si="17"/>
        <v>27753.6</v>
      </c>
      <c r="K100" s="29"/>
      <c r="L100" s="30">
        <f t="shared" si="10"/>
        <v>0</v>
      </c>
      <c r="M100" s="30"/>
      <c r="N100" s="30">
        <f t="shared" si="11"/>
        <v>0</v>
      </c>
      <c r="O100" s="30"/>
      <c r="P100" s="30">
        <f t="shared" si="12"/>
        <v>0</v>
      </c>
      <c r="Q100" s="30"/>
      <c r="R100" s="30">
        <f t="shared" si="13"/>
        <v>0</v>
      </c>
      <c r="S100" s="30"/>
      <c r="T100" s="30">
        <f t="shared" si="14"/>
        <v>0</v>
      </c>
      <c r="U100" s="30"/>
      <c r="V100" s="30">
        <f t="shared" si="15"/>
        <v>0</v>
      </c>
      <c r="W100"/>
      <c r="X100"/>
      <c r="Y100" s="78">
        <v>75.05</v>
      </c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3.25" customHeight="1">
      <c r="A101" s="24" t="s">
        <v>281</v>
      </c>
      <c r="B101" s="115" t="s">
        <v>143</v>
      </c>
      <c r="C101" s="115"/>
      <c r="D101" s="33" t="s">
        <v>19</v>
      </c>
      <c r="E101" s="34"/>
      <c r="F101" s="34">
        <v>60</v>
      </c>
      <c r="G101" s="25"/>
      <c r="H101" s="26"/>
      <c r="I101" s="27">
        <f t="shared" si="16"/>
        <v>61.3</v>
      </c>
      <c r="J101" s="28">
        <f t="shared" si="17"/>
        <v>3678</v>
      </c>
      <c r="K101" s="29"/>
      <c r="L101" s="30">
        <f t="shared" si="10"/>
        <v>0</v>
      </c>
      <c r="M101" s="30"/>
      <c r="N101" s="30">
        <f t="shared" si="11"/>
        <v>0</v>
      </c>
      <c r="O101" s="30"/>
      <c r="P101" s="30">
        <f t="shared" si="12"/>
        <v>0</v>
      </c>
      <c r="Q101" s="30"/>
      <c r="R101" s="30">
        <f t="shared" si="13"/>
        <v>0</v>
      </c>
      <c r="S101" s="30"/>
      <c r="T101" s="30">
        <f t="shared" si="14"/>
        <v>0</v>
      </c>
      <c r="U101" s="30"/>
      <c r="V101" s="30">
        <f t="shared" si="15"/>
        <v>0</v>
      </c>
      <c r="W101"/>
      <c r="X101"/>
      <c r="Y101" s="78">
        <v>46.41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3.25" customHeight="1">
      <c r="A102" s="24" t="s">
        <v>282</v>
      </c>
      <c r="B102" s="115" t="s">
        <v>181</v>
      </c>
      <c r="C102" s="115"/>
      <c r="D102" s="33" t="s">
        <v>35</v>
      </c>
      <c r="E102" s="34"/>
      <c r="F102" s="34">
        <v>40</v>
      </c>
      <c r="G102" s="25"/>
      <c r="H102" s="26"/>
      <c r="I102" s="27">
        <f t="shared" si="16"/>
        <v>58.79</v>
      </c>
      <c r="J102" s="28">
        <f t="shared" si="17"/>
        <v>2351.6</v>
      </c>
      <c r="K102" s="29"/>
      <c r="L102" s="30">
        <f t="shared" si="10"/>
        <v>0</v>
      </c>
      <c r="M102" s="30"/>
      <c r="N102" s="30">
        <f t="shared" si="11"/>
        <v>0</v>
      </c>
      <c r="O102" s="30"/>
      <c r="P102" s="30">
        <f t="shared" si="12"/>
        <v>0</v>
      </c>
      <c r="Q102" s="30"/>
      <c r="R102" s="30">
        <f t="shared" si="13"/>
        <v>0</v>
      </c>
      <c r="S102" s="30"/>
      <c r="T102" s="30">
        <f t="shared" si="14"/>
        <v>0</v>
      </c>
      <c r="U102" s="30"/>
      <c r="V102" s="30">
        <f t="shared" si="15"/>
        <v>0</v>
      </c>
      <c r="W102"/>
      <c r="X102"/>
      <c r="Y102" s="78">
        <v>44.51</v>
      </c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3.25" customHeight="1">
      <c r="A103" s="24" t="s">
        <v>283</v>
      </c>
      <c r="B103" s="115" t="s">
        <v>144</v>
      </c>
      <c r="C103" s="115"/>
      <c r="D103" s="33" t="s">
        <v>35</v>
      </c>
      <c r="E103" s="34"/>
      <c r="F103" s="34">
        <v>18</v>
      </c>
      <c r="G103" s="25"/>
      <c r="H103" s="26"/>
      <c r="I103" s="27">
        <f t="shared" si="16"/>
        <v>111.18</v>
      </c>
      <c r="J103" s="28">
        <f t="shared" si="17"/>
        <v>2001.24</v>
      </c>
      <c r="K103" s="29"/>
      <c r="L103" s="30">
        <f t="shared" si="10"/>
        <v>0</v>
      </c>
      <c r="M103" s="30"/>
      <c r="N103" s="30">
        <f t="shared" si="11"/>
        <v>0</v>
      </c>
      <c r="O103" s="30"/>
      <c r="P103" s="30">
        <f t="shared" si="12"/>
        <v>0</v>
      </c>
      <c r="Q103" s="30"/>
      <c r="R103" s="30">
        <f t="shared" si="13"/>
        <v>0</v>
      </c>
      <c r="S103" s="30"/>
      <c r="T103" s="30">
        <f t="shared" si="14"/>
        <v>0</v>
      </c>
      <c r="U103" s="30"/>
      <c r="V103" s="30">
        <f t="shared" si="15"/>
        <v>0</v>
      </c>
      <c r="W103"/>
      <c r="X103"/>
      <c r="Y103" s="78">
        <v>84.18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1.25" customHeight="1">
      <c r="A104" s="24" t="s">
        <v>284</v>
      </c>
      <c r="B104" s="115" t="s">
        <v>145</v>
      </c>
      <c r="C104" s="115"/>
      <c r="D104" s="33" t="s">
        <v>18</v>
      </c>
      <c r="E104" s="34"/>
      <c r="F104" s="34">
        <v>3</v>
      </c>
      <c r="G104" s="25"/>
      <c r="H104" s="26"/>
      <c r="I104" s="27">
        <f t="shared" si="16"/>
        <v>261.51</v>
      </c>
      <c r="J104" s="28">
        <f t="shared" si="17"/>
        <v>784.53</v>
      </c>
      <c r="K104" s="29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/>
      <c r="X104"/>
      <c r="Y104" s="78">
        <v>198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4" customHeight="1">
      <c r="A105" s="24" t="s">
        <v>285</v>
      </c>
      <c r="B105" s="115" t="s">
        <v>146</v>
      </c>
      <c r="C105" s="115"/>
      <c r="D105" s="33" t="s">
        <v>35</v>
      </c>
      <c r="E105" s="34"/>
      <c r="F105" s="34">
        <v>26</v>
      </c>
      <c r="G105" s="25"/>
      <c r="H105" s="26"/>
      <c r="I105" s="27">
        <f t="shared" si="16"/>
        <v>24.96</v>
      </c>
      <c r="J105" s="28">
        <f t="shared" si="17"/>
        <v>648.96</v>
      </c>
      <c r="K105" s="29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/>
      <c r="X105"/>
      <c r="Y105" s="78">
        <v>18.9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4" customHeight="1">
      <c r="A106" s="24"/>
      <c r="B106" s="114"/>
      <c r="C106" s="114"/>
      <c r="D106" s="46"/>
      <c r="E106" s="44"/>
      <c r="F106" s="44"/>
      <c r="G106" s="25"/>
      <c r="H106" s="26"/>
      <c r="I106" s="27"/>
      <c r="J106" s="28"/>
      <c r="K106" s="29"/>
      <c r="L106" s="30">
        <f aca="true" t="shared" si="18" ref="L106:L118">K106*$I106</f>
        <v>0</v>
      </c>
      <c r="M106" s="30"/>
      <c r="N106" s="30">
        <f aca="true" t="shared" si="19" ref="N106:N118">M106*$I106</f>
        <v>0</v>
      </c>
      <c r="O106" s="30"/>
      <c r="P106" s="30">
        <f aca="true" t="shared" si="20" ref="P106:P118">O106*$I106</f>
        <v>0</v>
      </c>
      <c r="Q106" s="30"/>
      <c r="R106" s="30">
        <f aca="true" t="shared" si="21" ref="R106:R118">Q106*$I106</f>
        <v>0</v>
      </c>
      <c r="S106" s="30"/>
      <c r="T106" s="30">
        <f aca="true" t="shared" si="22" ref="T106:T118">S106*$I106</f>
        <v>0</v>
      </c>
      <c r="U106" s="30"/>
      <c r="V106" s="30">
        <f aca="true" t="shared" si="23" ref="V106:V118">U106*$I106</f>
        <v>0</v>
      </c>
      <c r="W106"/>
      <c r="X106"/>
      <c r="Y106" s="78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4" customHeight="1">
      <c r="A107" s="31" t="s">
        <v>95</v>
      </c>
      <c r="B107" s="111" t="s">
        <v>148</v>
      </c>
      <c r="C107" s="111"/>
      <c r="D107" s="33"/>
      <c r="E107" s="34"/>
      <c r="F107" s="33"/>
      <c r="G107" s="25"/>
      <c r="H107" s="26"/>
      <c r="I107" s="27"/>
      <c r="J107" s="32">
        <f>SUM(J108:J115)</f>
        <v>34938.56</v>
      </c>
      <c r="K107" s="29"/>
      <c r="L107" s="30">
        <f t="shared" si="18"/>
        <v>0</v>
      </c>
      <c r="M107" s="30"/>
      <c r="N107" s="30">
        <f t="shared" si="19"/>
        <v>0</v>
      </c>
      <c r="O107" s="30"/>
      <c r="P107" s="30">
        <f t="shared" si="20"/>
        <v>0</v>
      </c>
      <c r="Q107" s="30"/>
      <c r="R107" s="30">
        <f t="shared" si="21"/>
        <v>0</v>
      </c>
      <c r="S107" s="30"/>
      <c r="T107" s="30">
        <f t="shared" si="22"/>
        <v>0</v>
      </c>
      <c r="U107" s="30"/>
      <c r="V107" s="30">
        <f t="shared" si="23"/>
        <v>0</v>
      </c>
      <c r="W107"/>
      <c r="X107"/>
      <c r="Y107" s="78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1.25" customHeight="1">
      <c r="A108" s="24" t="s">
        <v>97</v>
      </c>
      <c r="B108" s="112" t="s">
        <v>150</v>
      </c>
      <c r="C108" s="112"/>
      <c r="D108" s="33" t="s">
        <v>18</v>
      </c>
      <c r="E108" s="34"/>
      <c r="F108" s="33">
        <v>1</v>
      </c>
      <c r="G108" s="25"/>
      <c r="H108" s="26"/>
      <c r="I108" s="27">
        <f aca="true" t="shared" si="24" ref="I108:I115">ROUND(Y108+$X$3*Y108,2)</f>
        <v>3666.46</v>
      </c>
      <c r="J108" s="28">
        <f aca="true" t="shared" si="25" ref="J108:J115">ROUND(F108*I108,2)</f>
        <v>3666.46</v>
      </c>
      <c r="K108" s="29"/>
      <c r="L108" s="30">
        <f t="shared" si="18"/>
        <v>0</v>
      </c>
      <c r="M108" s="30"/>
      <c r="N108" s="30">
        <f t="shared" si="19"/>
        <v>0</v>
      </c>
      <c r="O108" s="30"/>
      <c r="P108" s="30">
        <f t="shared" si="20"/>
        <v>0</v>
      </c>
      <c r="Q108" s="30"/>
      <c r="R108" s="30">
        <f t="shared" si="21"/>
        <v>0</v>
      </c>
      <c r="S108" s="30"/>
      <c r="T108" s="30">
        <f t="shared" si="22"/>
        <v>0</v>
      </c>
      <c r="U108" s="30"/>
      <c r="V108" s="30">
        <f t="shared" si="23"/>
        <v>0</v>
      </c>
      <c r="W108"/>
      <c r="X108"/>
      <c r="Y108" s="78">
        <v>2776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1.75" customHeight="1">
      <c r="A109" s="24" t="s">
        <v>99</v>
      </c>
      <c r="B109" s="112" t="s">
        <v>152</v>
      </c>
      <c r="C109" s="112"/>
      <c r="D109" s="33" t="s">
        <v>18</v>
      </c>
      <c r="E109" s="34"/>
      <c r="F109" s="33">
        <v>1</v>
      </c>
      <c r="G109" s="25"/>
      <c r="H109" s="26"/>
      <c r="I109" s="27">
        <f t="shared" si="24"/>
        <v>217.93</v>
      </c>
      <c r="J109" s="28">
        <f t="shared" si="25"/>
        <v>217.93</v>
      </c>
      <c r="K109" s="29"/>
      <c r="L109" s="30">
        <f t="shared" si="18"/>
        <v>0</v>
      </c>
      <c r="M109" s="30"/>
      <c r="N109" s="30">
        <f t="shared" si="19"/>
        <v>0</v>
      </c>
      <c r="O109" s="30"/>
      <c r="P109" s="30">
        <f t="shared" si="20"/>
        <v>0</v>
      </c>
      <c r="Q109" s="30"/>
      <c r="R109" s="30">
        <f t="shared" si="21"/>
        <v>0</v>
      </c>
      <c r="S109" s="30"/>
      <c r="T109" s="30">
        <f t="shared" si="22"/>
        <v>0</v>
      </c>
      <c r="U109" s="30"/>
      <c r="V109" s="30">
        <f t="shared" si="23"/>
        <v>0</v>
      </c>
      <c r="W109"/>
      <c r="X109"/>
      <c r="Y109" s="78">
        <v>165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24" t="s">
        <v>101</v>
      </c>
      <c r="B110" s="112" t="s">
        <v>154</v>
      </c>
      <c r="C110" s="112"/>
      <c r="D110" s="33" t="s">
        <v>35</v>
      </c>
      <c r="E110" s="34"/>
      <c r="F110" s="33">
        <f>4.94*2+5.21*2</f>
        <v>20.3</v>
      </c>
      <c r="G110" s="25"/>
      <c r="H110" s="26"/>
      <c r="I110" s="27">
        <f t="shared" si="24"/>
        <v>525.67</v>
      </c>
      <c r="J110" s="28">
        <f t="shared" si="25"/>
        <v>10671.1</v>
      </c>
      <c r="K110" s="29"/>
      <c r="L110" s="30">
        <f t="shared" si="18"/>
        <v>0</v>
      </c>
      <c r="M110" s="30"/>
      <c r="N110" s="30">
        <f t="shared" si="19"/>
        <v>0</v>
      </c>
      <c r="O110" s="30"/>
      <c r="P110" s="30">
        <f t="shared" si="20"/>
        <v>0</v>
      </c>
      <c r="Q110" s="30"/>
      <c r="R110" s="30">
        <f t="shared" si="21"/>
        <v>0</v>
      </c>
      <c r="S110" s="30"/>
      <c r="T110" s="30">
        <f t="shared" si="22"/>
        <v>0</v>
      </c>
      <c r="U110" s="30"/>
      <c r="V110" s="30">
        <f t="shared" si="23"/>
        <v>0</v>
      </c>
      <c r="W110"/>
      <c r="X110"/>
      <c r="Y110" s="78">
        <v>398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2.5" customHeight="1">
      <c r="A111" s="24" t="s">
        <v>103</v>
      </c>
      <c r="B111" s="112" t="s">
        <v>180</v>
      </c>
      <c r="C111" s="112"/>
      <c r="D111" s="33" t="s">
        <v>35</v>
      </c>
      <c r="E111" s="34"/>
      <c r="F111" s="33">
        <v>22</v>
      </c>
      <c r="G111" s="25"/>
      <c r="H111" s="26"/>
      <c r="I111" s="27">
        <f t="shared" si="24"/>
        <v>147.93</v>
      </c>
      <c r="J111" s="28">
        <f t="shared" si="25"/>
        <v>3254.46</v>
      </c>
      <c r="K111" s="29"/>
      <c r="L111" s="30">
        <f t="shared" si="18"/>
        <v>0</v>
      </c>
      <c r="M111" s="30"/>
      <c r="N111" s="30">
        <f t="shared" si="19"/>
        <v>0</v>
      </c>
      <c r="O111" s="30"/>
      <c r="P111" s="30">
        <f t="shared" si="20"/>
        <v>0</v>
      </c>
      <c r="Q111" s="30"/>
      <c r="R111" s="30">
        <f t="shared" si="21"/>
        <v>0</v>
      </c>
      <c r="S111" s="30"/>
      <c r="T111" s="30">
        <f t="shared" si="22"/>
        <v>0</v>
      </c>
      <c r="U111" s="30"/>
      <c r="V111" s="30">
        <f t="shared" si="23"/>
        <v>0</v>
      </c>
      <c r="W111"/>
      <c r="X111"/>
      <c r="Y111" s="78">
        <v>112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24" t="s">
        <v>105</v>
      </c>
      <c r="B112" s="112" t="s">
        <v>186</v>
      </c>
      <c r="C112" s="112"/>
      <c r="D112" s="33" t="s">
        <v>18</v>
      </c>
      <c r="E112" s="34"/>
      <c r="F112" s="33">
        <v>1</v>
      </c>
      <c r="G112" s="25"/>
      <c r="H112" s="26"/>
      <c r="I112" s="27">
        <f t="shared" si="24"/>
        <v>4292.5</v>
      </c>
      <c r="J112" s="28">
        <f t="shared" si="25"/>
        <v>4292.5</v>
      </c>
      <c r="K112" s="29"/>
      <c r="L112" s="30">
        <f t="shared" si="18"/>
        <v>0</v>
      </c>
      <c r="M112" s="30"/>
      <c r="N112" s="30">
        <f t="shared" si="19"/>
        <v>0</v>
      </c>
      <c r="O112" s="30"/>
      <c r="P112" s="30">
        <f t="shared" si="20"/>
        <v>0</v>
      </c>
      <c r="Q112" s="30"/>
      <c r="R112" s="30">
        <f t="shared" si="21"/>
        <v>0</v>
      </c>
      <c r="S112" s="30"/>
      <c r="T112" s="30">
        <f t="shared" si="22"/>
        <v>0</v>
      </c>
      <c r="U112" s="30"/>
      <c r="V112" s="30">
        <f t="shared" si="23"/>
        <v>0</v>
      </c>
      <c r="W112"/>
      <c r="X112"/>
      <c r="Y112" s="78">
        <v>3250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24" t="s">
        <v>107</v>
      </c>
      <c r="B113" s="112" t="s">
        <v>187</v>
      </c>
      <c r="C113" s="112"/>
      <c r="D113" s="33" t="s">
        <v>18</v>
      </c>
      <c r="E113" s="34"/>
      <c r="F113" s="33">
        <v>6</v>
      </c>
      <c r="G113" s="25"/>
      <c r="H113" s="26"/>
      <c r="I113" s="27">
        <f t="shared" si="24"/>
        <v>515.03</v>
      </c>
      <c r="J113" s="28">
        <f t="shared" si="25"/>
        <v>3090.18</v>
      </c>
      <c r="K113" s="29"/>
      <c r="L113" s="30">
        <f t="shared" si="18"/>
        <v>0</v>
      </c>
      <c r="M113" s="30"/>
      <c r="N113" s="30">
        <f t="shared" si="19"/>
        <v>0</v>
      </c>
      <c r="O113" s="30"/>
      <c r="P113" s="30">
        <f t="shared" si="20"/>
        <v>0</v>
      </c>
      <c r="Q113" s="30"/>
      <c r="R113" s="30">
        <f t="shared" si="21"/>
        <v>0</v>
      </c>
      <c r="S113" s="30"/>
      <c r="T113" s="30">
        <f t="shared" si="22"/>
        <v>0</v>
      </c>
      <c r="U113" s="30"/>
      <c r="V113" s="30">
        <f t="shared" si="23"/>
        <v>0</v>
      </c>
      <c r="W113"/>
      <c r="X113"/>
      <c r="Y113" s="78">
        <v>389.95</v>
      </c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24" t="s">
        <v>109</v>
      </c>
      <c r="B114" s="112" t="s">
        <v>185</v>
      </c>
      <c r="C114" s="112"/>
      <c r="D114" s="33" t="s">
        <v>19</v>
      </c>
      <c r="E114" s="34"/>
      <c r="F114" s="33">
        <v>7.8</v>
      </c>
      <c r="G114" s="25"/>
      <c r="H114" s="26"/>
      <c r="I114" s="27">
        <f t="shared" si="24"/>
        <v>521.7</v>
      </c>
      <c r="J114" s="28">
        <f t="shared" si="25"/>
        <v>4069.26</v>
      </c>
      <c r="K114" s="29"/>
      <c r="L114" s="30">
        <f t="shared" si="18"/>
        <v>0</v>
      </c>
      <c r="M114" s="30"/>
      <c r="N114" s="30">
        <f t="shared" si="19"/>
        <v>0</v>
      </c>
      <c r="O114" s="30"/>
      <c r="P114" s="30">
        <f t="shared" si="20"/>
        <v>0</v>
      </c>
      <c r="Q114" s="30"/>
      <c r="R114" s="30">
        <f t="shared" si="21"/>
        <v>0</v>
      </c>
      <c r="S114" s="30"/>
      <c r="T114" s="30">
        <f t="shared" si="22"/>
        <v>0</v>
      </c>
      <c r="U114" s="30"/>
      <c r="V114" s="30">
        <f t="shared" si="23"/>
        <v>0</v>
      </c>
      <c r="W114"/>
      <c r="X114"/>
      <c r="Y114" s="78">
        <v>395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1.25" customHeight="1">
      <c r="A115" s="24" t="s">
        <v>110</v>
      </c>
      <c r="B115" s="112" t="s">
        <v>189</v>
      </c>
      <c r="C115" s="112"/>
      <c r="D115" s="33" t="s">
        <v>119</v>
      </c>
      <c r="E115" s="34"/>
      <c r="F115" s="33">
        <v>1</v>
      </c>
      <c r="G115" s="25"/>
      <c r="H115" s="26"/>
      <c r="I115" s="27">
        <f t="shared" si="24"/>
        <v>5676.67</v>
      </c>
      <c r="J115" s="28">
        <f t="shared" si="25"/>
        <v>5676.67</v>
      </c>
      <c r="K115" s="29"/>
      <c r="L115" s="30">
        <f t="shared" si="18"/>
        <v>0</v>
      </c>
      <c r="M115" s="30"/>
      <c r="N115" s="30">
        <f t="shared" si="19"/>
        <v>0</v>
      </c>
      <c r="O115" s="30"/>
      <c r="P115" s="30">
        <f t="shared" si="20"/>
        <v>0</v>
      </c>
      <c r="Q115" s="30"/>
      <c r="R115" s="30">
        <f t="shared" si="21"/>
        <v>0</v>
      </c>
      <c r="S115" s="30"/>
      <c r="T115" s="30">
        <f t="shared" si="22"/>
        <v>0</v>
      </c>
      <c r="U115" s="30"/>
      <c r="V115" s="30">
        <f t="shared" si="23"/>
        <v>0</v>
      </c>
      <c r="W115"/>
      <c r="X115"/>
      <c r="Y115" s="78">
        <v>4298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4.75" customHeight="1">
      <c r="A116" s="31"/>
      <c r="B116" s="112"/>
      <c r="C116" s="112"/>
      <c r="D116" s="33"/>
      <c r="E116" s="34"/>
      <c r="F116" s="33"/>
      <c r="G116" s="25"/>
      <c r="H116" s="26"/>
      <c r="I116" s="27"/>
      <c r="J116" s="28"/>
      <c r="K116" s="29"/>
      <c r="L116" s="30">
        <f t="shared" si="18"/>
        <v>0</v>
      </c>
      <c r="M116" s="30"/>
      <c r="N116" s="30">
        <f t="shared" si="19"/>
        <v>0</v>
      </c>
      <c r="O116" s="30"/>
      <c r="P116" s="30">
        <f t="shared" si="20"/>
        <v>0</v>
      </c>
      <c r="Q116" s="30"/>
      <c r="R116" s="30">
        <f t="shared" si="21"/>
        <v>0</v>
      </c>
      <c r="S116" s="30"/>
      <c r="T116" s="30">
        <f t="shared" si="22"/>
        <v>0</v>
      </c>
      <c r="U116" s="30"/>
      <c r="V116" s="30">
        <f t="shared" si="23"/>
        <v>0</v>
      </c>
      <c r="W116"/>
      <c r="X116"/>
      <c r="Y116" s="78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1.25" customHeight="1">
      <c r="A117" s="31" t="s">
        <v>136</v>
      </c>
      <c r="B117" s="111" t="s">
        <v>155</v>
      </c>
      <c r="C117" s="111"/>
      <c r="D117" s="33"/>
      <c r="E117" s="34"/>
      <c r="F117" s="33"/>
      <c r="G117" s="25"/>
      <c r="H117" s="26"/>
      <c r="I117" s="27"/>
      <c r="J117" s="32">
        <f>SUM(J118:J121)</f>
        <v>748.99</v>
      </c>
      <c r="K117" s="29"/>
      <c r="L117" s="30">
        <f t="shared" si="18"/>
        <v>0</v>
      </c>
      <c r="M117" s="30"/>
      <c r="N117" s="30">
        <f t="shared" si="19"/>
        <v>0</v>
      </c>
      <c r="O117" s="30"/>
      <c r="P117" s="30">
        <f t="shared" si="20"/>
        <v>0</v>
      </c>
      <c r="Q117" s="30"/>
      <c r="R117" s="30">
        <f t="shared" si="21"/>
        <v>0</v>
      </c>
      <c r="S117" s="30"/>
      <c r="T117" s="30">
        <f t="shared" si="22"/>
        <v>0</v>
      </c>
      <c r="U117" s="30"/>
      <c r="V117" s="30">
        <f t="shared" si="23"/>
        <v>0</v>
      </c>
      <c r="W117"/>
      <c r="X117"/>
      <c r="Y117" s="78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2.5" customHeight="1">
      <c r="A118" s="24" t="s">
        <v>138</v>
      </c>
      <c r="B118" s="112" t="s">
        <v>156</v>
      </c>
      <c r="C118" s="112"/>
      <c r="D118" s="33" t="s">
        <v>18</v>
      </c>
      <c r="E118" s="34"/>
      <c r="F118" s="33">
        <v>1</v>
      </c>
      <c r="G118" s="25"/>
      <c r="H118" s="26"/>
      <c r="I118" s="27">
        <f>ROUND(Y118+$X$3*Y118,2)</f>
        <v>345.14</v>
      </c>
      <c r="J118" s="28">
        <f>ROUND(F118*I118,2)</f>
        <v>345.14</v>
      </c>
      <c r="K118" s="29"/>
      <c r="L118" s="30">
        <f t="shared" si="18"/>
        <v>0</v>
      </c>
      <c r="M118" s="30"/>
      <c r="N118" s="30">
        <f t="shared" si="19"/>
        <v>0</v>
      </c>
      <c r="O118" s="30"/>
      <c r="P118" s="30">
        <f t="shared" si="20"/>
        <v>0</v>
      </c>
      <c r="Q118" s="30"/>
      <c r="R118" s="30">
        <f t="shared" si="21"/>
        <v>0</v>
      </c>
      <c r="S118" s="30"/>
      <c r="T118" s="30">
        <f t="shared" si="22"/>
        <v>0</v>
      </c>
      <c r="U118" s="30"/>
      <c r="V118" s="30">
        <f t="shared" si="23"/>
        <v>0</v>
      </c>
      <c r="W118"/>
      <c r="X118"/>
      <c r="Y118" s="78">
        <v>261.32</v>
      </c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24" t="s">
        <v>139</v>
      </c>
      <c r="B119" s="112" t="s">
        <v>157</v>
      </c>
      <c r="C119" s="112"/>
      <c r="D119" s="33" t="s">
        <v>19</v>
      </c>
      <c r="E119" s="34"/>
      <c r="F119" s="33">
        <v>2</v>
      </c>
      <c r="G119" s="25"/>
      <c r="H119" s="26"/>
      <c r="I119" s="27">
        <f>ROUND(Y119+$X$3*Y119,2)</f>
        <v>130.18</v>
      </c>
      <c r="J119" s="28">
        <f>ROUND(F119*I119,2)</f>
        <v>260.36</v>
      </c>
      <c r="K119" s="29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/>
      <c r="X119"/>
      <c r="Y119" s="78">
        <v>98.56</v>
      </c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1.25" customHeight="1">
      <c r="A120" s="24" t="s">
        <v>140</v>
      </c>
      <c r="B120" s="112" t="s">
        <v>111</v>
      </c>
      <c r="C120" s="112"/>
      <c r="D120" s="33" t="s">
        <v>112</v>
      </c>
      <c r="E120" s="34"/>
      <c r="F120" s="33">
        <v>1</v>
      </c>
      <c r="G120" s="25"/>
      <c r="H120" s="26"/>
      <c r="I120" s="27">
        <f>ROUND(Y120+$X$3*Y120,2)</f>
        <v>82.15</v>
      </c>
      <c r="J120" s="28">
        <f>ROUND(F120*I120,2)</f>
        <v>82.15</v>
      </c>
      <c r="K120" s="29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/>
      <c r="X120"/>
      <c r="Y120" s="78">
        <v>62.2</v>
      </c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1.25" customHeight="1">
      <c r="A121" s="24" t="s">
        <v>142</v>
      </c>
      <c r="B121" s="112" t="s">
        <v>115</v>
      </c>
      <c r="C121" s="112"/>
      <c r="D121" s="33" t="s">
        <v>112</v>
      </c>
      <c r="E121" s="34"/>
      <c r="F121" s="33">
        <v>1</v>
      </c>
      <c r="G121" s="25"/>
      <c r="H121" s="26"/>
      <c r="I121" s="27">
        <f>ROUND(Y121+$X$3*Y121,2)</f>
        <v>61.34</v>
      </c>
      <c r="J121" s="28">
        <f>ROUND(F121*I121,2)</f>
        <v>61.34</v>
      </c>
      <c r="K121" s="29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/>
      <c r="X121"/>
      <c r="Y121" s="78">
        <v>46.44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s="24"/>
      <c r="B122" s="112"/>
      <c r="C122" s="112"/>
      <c r="D122" s="33"/>
      <c r="E122" s="34"/>
      <c r="F122" s="33"/>
      <c r="G122" s="25"/>
      <c r="H122" s="26"/>
      <c r="I122" s="27"/>
      <c r="J122" s="28"/>
      <c r="K122" s="29"/>
      <c r="L122" s="30">
        <f>K122*$I122</f>
        <v>0</v>
      </c>
      <c r="M122" s="30"/>
      <c r="N122" s="30">
        <f>M122*$I122</f>
        <v>0</v>
      </c>
      <c r="O122" s="30"/>
      <c r="P122" s="30">
        <f>O122*$I122</f>
        <v>0</v>
      </c>
      <c r="Q122" s="30"/>
      <c r="R122" s="30">
        <f>Q122*$I122</f>
        <v>0</v>
      </c>
      <c r="S122" s="30"/>
      <c r="T122" s="30">
        <f>S122*$I122</f>
        <v>0</v>
      </c>
      <c r="U122" s="30"/>
      <c r="V122" s="30">
        <f>U122*$I122</f>
        <v>0</v>
      </c>
      <c r="W122"/>
      <c r="X122"/>
      <c r="Y122" s="78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3.25" customHeight="1">
      <c r="A123" s="31" t="s">
        <v>147</v>
      </c>
      <c r="B123" s="111" t="s">
        <v>158</v>
      </c>
      <c r="C123" s="111"/>
      <c r="D123" s="33"/>
      <c r="E123" s="34"/>
      <c r="F123" s="33"/>
      <c r="G123" s="25"/>
      <c r="H123" s="26"/>
      <c r="I123" s="27"/>
      <c r="J123" s="32">
        <f>SUM(J124:J128)</f>
        <v>9232.97</v>
      </c>
      <c r="K123" s="29"/>
      <c r="L123" s="30">
        <f>K123*$I123</f>
        <v>0</v>
      </c>
      <c r="M123" s="30"/>
      <c r="N123" s="30">
        <f>M123*$I123</f>
        <v>0</v>
      </c>
      <c r="O123" s="30"/>
      <c r="P123" s="30">
        <f>O123*$I123</f>
        <v>0</v>
      </c>
      <c r="Q123" s="30"/>
      <c r="R123" s="30">
        <f>Q123*$I123</f>
        <v>0</v>
      </c>
      <c r="S123" s="30"/>
      <c r="T123" s="30">
        <f>S123*$I123</f>
        <v>0</v>
      </c>
      <c r="U123" s="30"/>
      <c r="V123" s="30">
        <f>U123*$I123</f>
        <v>0</v>
      </c>
      <c r="W123"/>
      <c r="X123"/>
      <c r="Y123" s="78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4.75" customHeight="1">
      <c r="A124" s="24" t="s">
        <v>149</v>
      </c>
      <c r="B124" s="112" t="s">
        <v>159</v>
      </c>
      <c r="C124" s="112"/>
      <c r="D124" s="33" t="s">
        <v>18</v>
      </c>
      <c r="E124" s="34"/>
      <c r="F124" s="33">
        <v>3</v>
      </c>
      <c r="G124" s="25"/>
      <c r="H124" s="26"/>
      <c r="I124" s="27">
        <f>ROUND(Y124+$X$3*Y124,2)</f>
        <v>83.47</v>
      </c>
      <c r="J124" s="28">
        <f>ROUND(F124*I124,2)</f>
        <v>250.41</v>
      </c>
      <c r="K124" s="29"/>
      <c r="L124" s="30">
        <f>K124*$I124</f>
        <v>0</v>
      </c>
      <c r="M124" s="30"/>
      <c r="N124" s="30">
        <f>M124*$I124</f>
        <v>0</v>
      </c>
      <c r="O124" s="30"/>
      <c r="P124" s="30">
        <f>O124*$I124</f>
        <v>0</v>
      </c>
      <c r="Q124" s="30"/>
      <c r="R124" s="30">
        <f>Q124*$I124</f>
        <v>0</v>
      </c>
      <c r="S124" s="30"/>
      <c r="T124" s="30">
        <f>S124*$I124</f>
        <v>0</v>
      </c>
      <c r="U124" s="30"/>
      <c r="V124" s="30">
        <f>U124*$I124</f>
        <v>0</v>
      </c>
      <c r="W124"/>
      <c r="X124"/>
      <c r="Y124" s="78">
        <v>63.2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5.5" customHeight="1">
      <c r="A125" s="24" t="s">
        <v>151</v>
      </c>
      <c r="B125" s="112" t="s">
        <v>188</v>
      </c>
      <c r="C125" s="112"/>
      <c r="D125" s="33" t="s">
        <v>18</v>
      </c>
      <c r="E125" s="34"/>
      <c r="F125" s="33">
        <v>2</v>
      </c>
      <c r="G125" s="25"/>
      <c r="H125" s="26"/>
      <c r="I125" s="27">
        <f>ROUND(Y125+$X$3*Y125,2)</f>
        <v>3272.87</v>
      </c>
      <c r="J125" s="28">
        <f>ROUND(F125*I125,2)</f>
        <v>6545.74</v>
      </c>
      <c r="K125" s="29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/>
      <c r="X125"/>
      <c r="Y125" s="78">
        <f>2478</f>
        <v>2478</v>
      </c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24" customHeight="1">
      <c r="A126" s="24" t="s">
        <v>153</v>
      </c>
      <c r="B126" s="112" t="s">
        <v>228</v>
      </c>
      <c r="C126" s="112"/>
      <c r="D126" s="33" t="s">
        <v>18</v>
      </c>
      <c r="E126" s="34"/>
      <c r="F126" s="33">
        <v>1</v>
      </c>
      <c r="G126" s="25"/>
      <c r="H126" s="26"/>
      <c r="I126" s="27">
        <f>ROUND(Y126+$X$3*Y126,2)</f>
        <v>1337.94</v>
      </c>
      <c r="J126" s="28">
        <f>ROUND(F126*I126,2)</f>
        <v>1337.94</v>
      </c>
      <c r="K126" s="29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/>
      <c r="X126"/>
      <c r="Y126" s="78">
        <v>1013</v>
      </c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1.25" customHeight="1">
      <c r="A127" s="24" t="s">
        <v>178</v>
      </c>
      <c r="B127" s="112" t="s">
        <v>160</v>
      </c>
      <c r="C127" s="112"/>
      <c r="D127" s="33" t="s">
        <v>18</v>
      </c>
      <c r="E127" s="34"/>
      <c r="F127" s="33">
        <v>1</v>
      </c>
      <c r="G127" s="25"/>
      <c r="H127" s="26"/>
      <c r="I127" s="27">
        <f>ROUND(Y127+$X$3*Y127,2)</f>
        <v>108.3</v>
      </c>
      <c r="J127" s="28">
        <f>ROUND(F127*I127,2)</f>
        <v>108.3</v>
      </c>
      <c r="K127" s="29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/>
      <c r="X127"/>
      <c r="Y127" s="78">
        <v>82</v>
      </c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1.25" customHeight="1">
      <c r="A128" s="24" t="s">
        <v>179</v>
      </c>
      <c r="B128" s="112" t="s">
        <v>161</v>
      </c>
      <c r="C128" s="112"/>
      <c r="D128" s="33" t="s">
        <v>119</v>
      </c>
      <c r="E128" s="34"/>
      <c r="F128" s="33">
        <v>1</v>
      </c>
      <c r="G128" s="25"/>
      <c r="H128" s="26"/>
      <c r="I128" s="27">
        <f>ROUND(Y128+$X$3*Y128,2)</f>
        <v>990.58</v>
      </c>
      <c r="J128" s="28">
        <f>ROUND(F128*I128,2)</f>
        <v>990.58</v>
      </c>
      <c r="K128" s="29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/>
      <c r="X128"/>
      <c r="Y128" s="78">
        <v>750</v>
      </c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" ht="24" customHeight="1">
      <c r="A129" s="24"/>
      <c r="B129" s="111"/>
      <c r="C129" s="111"/>
      <c r="D129" s="51"/>
      <c r="E129" s="52"/>
      <c r="F129" s="52"/>
      <c r="G129" s="40"/>
      <c r="H129" s="53"/>
      <c r="I129" s="54"/>
      <c r="J129" s="32"/>
      <c r="K129" s="41"/>
      <c r="L129" s="30">
        <f>K129*$I129</f>
        <v>0</v>
      </c>
      <c r="M129" s="42"/>
      <c r="N129" s="30">
        <f>M129*$I129</f>
        <v>0</v>
      </c>
      <c r="O129" s="42"/>
      <c r="P129" s="30">
        <f>O129*$I129</f>
        <v>0</v>
      </c>
      <c r="Q129" s="42"/>
      <c r="R129" s="30">
        <f>Q129*$I129</f>
        <v>0</v>
      </c>
      <c r="S129" s="42"/>
      <c r="T129" s="30">
        <f>S129*$I129</f>
        <v>0</v>
      </c>
      <c r="U129" s="42"/>
      <c r="V129" s="30">
        <f>U129*$I129</f>
        <v>0</v>
      </c>
      <c r="W129"/>
      <c r="X129"/>
      <c r="Y129" s="79"/>
    </row>
    <row r="130" spans="1:25" ht="13.5" thickBot="1">
      <c r="A130" s="55"/>
      <c r="B130" s="113" t="s">
        <v>162</v>
      </c>
      <c r="C130" s="113"/>
      <c r="D130" s="56"/>
      <c r="E130" s="57"/>
      <c r="F130" s="58"/>
      <c r="G130" s="59"/>
      <c r="H130" s="60"/>
      <c r="I130" s="61"/>
      <c r="J130" s="62">
        <f>SUM(J7:J128)/2</f>
        <v>243114.40000000002</v>
      </c>
      <c r="K130" s="29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/>
      <c r="X130"/>
      <c r="Y130" s="81"/>
    </row>
    <row r="132" ht="24" customHeight="1"/>
    <row r="133" ht="24" customHeight="1"/>
    <row r="134" ht="36" customHeight="1"/>
    <row r="135" ht="23.25" customHeight="1"/>
    <row r="138" ht="23.25" customHeight="1"/>
    <row r="139" ht="23.25" customHeight="1"/>
    <row r="140" ht="23.25" customHeight="1"/>
    <row r="143" ht="24" customHeight="1"/>
    <row r="144" ht="15" customHeight="1"/>
    <row r="145" ht="14.25" customHeight="1"/>
    <row r="146" ht="35.25" customHeight="1"/>
    <row r="147" ht="45.75" customHeight="1"/>
    <row r="148" ht="12.75" customHeight="1"/>
    <row r="150" ht="15.75" customHeight="1"/>
    <row r="151" ht="27.75" customHeight="1"/>
    <row r="152" ht="36.75" customHeight="1"/>
    <row r="153" ht="24" customHeight="1"/>
    <row r="155" ht="12.75" customHeight="1"/>
  </sheetData>
  <sheetProtection selectLockedCells="1" selectUnlockedCells="1"/>
  <mergeCells count="136">
    <mergeCell ref="S1:T4"/>
    <mergeCell ref="U1:V4"/>
    <mergeCell ref="A2:E4"/>
    <mergeCell ref="B5:C5"/>
    <mergeCell ref="A1:D1"/>
    <mergeCell ref="F1:J4"/>
    <mergeCell ref="K1:L4"/>
    <mergeCell ref="M1:N4"/>
    <mergeCell ref="O1:P4"/>
    <mergeCell ref="Q1:R4"/>
    <mergeCell ref="B11:C11"/>
    <mergeCell ref="B6:C6"/>
    <mergeCell ref="B12:C12"/>
    <mergeCell ref="B13:C13"/>
    <mergeCell ref="B7:C7"/>
    <mergeCell ref="B8:C8"/>
    <mergeCell ref="B9:C9"/>
    <mergeCell ref="B10:C1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  <mergeCell ref="B34:C34"/>
    <mergeCell ref="B35:C35"/>
    <mergeCell ref="B36:C36"/>
    <mergeCell ref="B37:C37"/>
    <mergeCell ref="B38:C38"/>
    <mergeCell ref="B39:C39"/>
    <mergeCell ref="B40:C40"/>
    <mergeCell ref="B41:C41"/>
    <mergeCell ref="B50:C50"/>
    <mergeCell ref="B51:C51"/>
    <mergeCell ref="B42:C42"/>
    <mergeCell ref="B43:C43"/>
    <mergeCell ref="B44:C44"/>
    <mergeCell ref="B45:C45"/>
    <mergeCell ref="B46:C46"/>
    <mergeCell ref="B47:C47"/>
    <mergeCell ref="B48:C48"/>
    <mergeCell ref="B49:C49"/>
    <mergeCell ref="B63:C63"/>
    <mergeCell ref="B64:C64"/>
    <mergeCell ref="B58:C58"/>
    <mergeCell ref="B56:C56"/>
    <mergeCell ref="B65:C65"/>
    <mergeCell ref="B52:C52"/>
    <mergeCell ref="B53:C53"/>
    <mergeCell ref="B54:C54"/>
    <mergeCell ref="B55:C55"/>
    <mergeCell ref="B57:C57"/>
    <mergeCell ref="B59:C59"/>
    <mergeCell ref="B60:C60"/>
    <mergeCell ref="B61:C61"/>
    <mergeCell ref="B62:C62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6:C96"/>
    <mergeCell ref="B95:C95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4:C114"/>
    <mergeCell ref="B115:C115"/>
    <mergeCell ref="B130:C130"/>
    <mergeCell ref="B123:C123"/>
    <mergeCell ref="B124:C124"/>
    <mergeCell ref="B125:C125"/>
    <mergeCell ref="B126:C126"/>
    <mergeCell ref="B127:C127"/>
    <mergeCell ref="B128:C128"/>
    <mergeCell ref="Y1:Y4"/>
    <mergeCell ref="B129:C129"/>
    <mergeCell ref="B117:C117"/>
    <mergeCell ref="B118:C118"/>
    <mergeCell ref="B119:C119"/>
    <mergeCell ref="B120:C120"/>
    <mergeCell ref="B121:C121"/>
    <mergeCell ref="B122:C122"/>
    <mergeCell ref="B116:C116"/>
    <mergeCell ref="B113:C113"/>
  </mergeCells>
  <conditionalFormatting sqref="G61:G99 F93:F95 F95:G95 G107:G128 G48:G51 G7:G42 G57:G58">
    <cfRule type="cellIs" priority="1" dxfId="0" operator="greaterThan" stopIfTrue="1">
      <formula>"#ref!"</formula>
    </cfRule>
  </conditionalFormatting>
  <printOptions/>
  <pageMargins left="0.984251968503937" right="0.2755905511811024" top="0.6692913385826772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zoomScalePageLayoutView="0" workbookViewId="0" topLeftCell="A1">
      <selection activeCell="B48" sqref="B48:C48"/>
    </sheetView>
  </sheetViews>
  <sheetFormatPr defaultColWidth="9.140625" defaultRowHeight="12.75"/>
  <cols>
    <col min="1" max="1" width="9.140625" style="63" customWidth="1"/>
    <col min="2" max="2" width="50.8515625" style="64" customWidth="1"/>
    <col min="3" max="3" width="11.00390625" style="64" bestFit="1" customWidth="1"/>
    <col min="4" max="15" width="10.7109375" style="64" customWidth="1"/>
    <col min="16" max="16" width="8.57421875" style="64" customWidth="1"/>
    <col min="17" max="17" width="13.28125" style="64" customWidth="1"/>
    <col min="18" max="16384" width="9.140625" style="64" customWidth="1"/>
  </cols>
  <sheetData>
    <row r="1" spans="1:17" ht="12.75">
      <c r="A1" s="65" t="s">
        <v>163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s="63" t="s">
        <v>164</v>
      </c>
      <c r="B2" s="64" t="s">
        <v>233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">
      <c r="A3" s="66"/>
      <c r="B3" s="67"/>
      <c r="C3" s="68"/>
      <c r="D3" s="129" t="s">
        <v>165</v>
      </c>
      <c r="E3" s="129"/>
      <c r="F3" s="129" t="s">
        <v>166</v>
      </c>
      <c r="G3" s="129"/>
      <c r="H3" s="129" t="s">
        <v>167</v>
      </c>
      <c r="I3" s="129"/>
      <c r="J3" s="129" t="s">
        <v>168</v>
      </c>
      <c r="K3" s="129"/>
      <c r="L3" s="129" t="s">
        <v>169</v>
      </c>
      <c r="M3" s="129"/>
      <c r="N3" s="129" t="s">
        <v>170</v>
      </c>
      <c r="O3" s="129"/>
      <c r="P3" s="129" t="s">
        <v>171</v>
      </c>
      <c r="Q3" s="129"/>
    </row>
    <row r="4" spans="1:17" ht="12">
      <c r="A4" s="69" t="s">
        <v>172</v>
      </c>
      <c r="B4" s="69" t="s">
        <v>173</v>
      </c>
      <c r="C4" s="69" t="s">
        <v>174</v>
      </c>
      <c r="D4" s="69" t="s">
        <v>175</v>
      </c>
      <c r="E4" s="69" t="s">
        <v>176</v>
      </c>
      <c r="F4" s="69" t="s">
        <v>175</v>
      </c>
      <c r="G4" s="69" t="s">
        <v>176</v>
      </c>
      <c r="H4" s="69" t="s">
        <v>175</v>
      </c>
      <c r="I4" s="69" t="s">
        <v>176</v>
      </c>
      <c r="J4" s="69" t="s">
        <v>175</v>
      </c>
      <c r="K4" s="69" t="s">
        <v>176</v>
      </c>
      <c r="L4" s="69" t="s">
        <v>175</v>
      </c>
      <c r="M4" s="69" t="s">
        <v>176</v>
      </c>
      <c r="N4" s="69" t="s">
        <v>175</v>
      </c>
      <c r="O4" s="69" t="s">
        <v>176</v>
      </c>
      <c r="P4" s="70"/>
      <c r="Q4" s="70"/>
    </row>
    <row r="5" spans="1:17" ht="12">
      <c r="A5" s="71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">
      <c r="A6" s="72" t="str">
        <f>'Planilha Modelo'!A7</f>
        <v>01</v>
      </c>
      <c r="B6" s="70" t="str">
        <f>'Planilha Modelo'!B7:C7</f>
        <v>SERVIÇOS PRELIMINARES</v>
      </c>
      <c r="C6" s="73">
        <f>'Planilha Modelo'!J7</f>
        <v>5190.85</v>
      </c>
      <c r="D6" s="70">
        <v>60</v>
      </c>
      <c r="E6" s="73">
        <f aca="true" t="shared" si="0" ref="E6:E20">$C6*D6/100</f>
        <v>3114.51</v>
      </c>
      <c r="F6" s="70">
        <v>40</v>
      </c>
      <c r="G6" s="73">
        <f aca="true" t="shared" si="1" ref="G6:G20">$C6*F6/100</f>
        <v>2076.34</v>
      </c>
      <c r="H6" s="70"/>
      <c r="I6" s="73">
        <f aca="true" t="shared" si="2" ref="I6:I20">$C6*H6/100</f>
        <v>0</v>
      </c>
      <c r="J6" s="70"/>
      <c r="K6" s="73">
        <f aca="true" t="shared" si="3" ref="K6:K20">$C6*J6/100</f>
        <v>0</v>
      </c>
      <c r="L6" s="70"/>
      <c r="M6" s="73">
        <f aca="true" t="shared" si="4" ref="M6:M20">$C6*L6/100</f>
        <v>0</v>
      </c>
      <c r="N6" s="70"/>
      <c r="O6" s="73">
        <f aca="true" t="shared" si="5" ref="O6:O20">$C6*N6/100</f>
        <v>0</v>
      </c>
      <c r="P6" s="73">
        <f aca="true" t="shared" si="6" ref="P6:P20">D6+F6+H6+J6+L6+N6</f>
        <v>100</v>
      </c>
      <c r="Q6" s="73">
        <f aca="true" t="shared" si="7" ref="Q6:Q20">E6+G6+I6+K6+M6+O6</f>
        <v>5190.85</v>
      </c>
    </row>
    <row r="7" spans="1:17" ht="12">
      <c r="A7" s="72" t="str">
        <f>'Planilha Modelo'!A18</f>
        <v>02</v>
      </c>
      <c r="B7" s="70" t="str">
        <f>'Planilha Modelo'!B18:C18</f>
        <v>ESTRUTURA DE CONCRETO ARMADO</v>
      </c>
      <c r="C7" s="73">
        <f>'Planilha Modelo'!J18</f>
        <v>12102.69</v>
      </c>
      <c r="D7" s="70"/>
      <c r="E7" s="73">
        <f t="shared" si="0"/>
        <v>0</v>
      </c>
      <c r="F7" s="70">
        <v>50</v>
      </c>
      <c r="G7" s="73">
        <f t="shared" si="1"/>
        <v>6051.345</v>
      </c>
      <c r="H7" s="70">
        <v>50</v>
      </c>
      <c r="I7" s="73">
        <f t="shared" si="2"/>
        <v>6051.345</v>
      </c>
      <c r="J7" s="70"/>
      <c r="K7" s="73">
        <f t="shared" si="3"/>
        <v>0</v>
      </c>
      <c r="L7" s="70"/>
      <c r="M7" s="73">
        <f t="shared" si="4"/>
        <v>0</v>
      </c>
      <c r="N7" s="70"/>
      <c r="O7" s="73">
        <f t="shared" si="5"/>
        <v>0</v>
      </c>
      <c r="P7" s="73">
        <f t="shared" si="6"/>
        <v>100</v>
      </c>
      <c r="Q7" s="73">
        <f t="shared" si="7"/>
        <v>12102.69</v>
      </c>
    </row>
    <row r="8" spans="1:17" ht="12">
      <c r="A8" s="72" t="str">
        <f>'Planilha Modelo'!A22</f>
        <v>03</v>
      </c>
      <c r="B8" s="70" t="str">
        <f>'Planilha Modelo'!B22:C22</f>
        <v>ALVENARIAS / VEDAÇÕES</v>
      </c>
      <c r="C8" s="73">
        <f>'Planilha Modelo'!J22</f>
        <v>7166.179999999999</v>
      </c>
      <c r="D8" s="70"/>
      <c r="E8" s="73">
        <f t="shared" si="0"/>
        <v>0</v>
      </c>
      <c r="F8" s="70"/>
      <c r="G8" s="73">
        <f t="shared" si="1"/>
        <v>0</v>
      </c>
      <c r="H8" s="70">
        <v>30</v>
      </c>
      <c r="I8" s="73">
        <f t="shared" si="2"/>
        <v>2149.854</v>
      </c>
      <c r="J8" s="70">
        <v>40</v>
      </c>
      <c r="K8" s="73">
        <f t="shared" si="3"/>
        <v>2866.4719999999998</v>
      </c>
      <c r="L8" s="70">
        <v>30</v>
      </c>
      <c r="M8" s="73">
        <f t="shared" si="4"/>
        <v>2149.854</v>
      </c>
      <c r="N8" s="70"/>
      <c r="O8" s="73">
        <f t="shared" si="5"/>
        <v>0</v>
      </c>
      <c r="P8" s="73">
        <f t="shared" si="6"/>
        <v>100</v>
      </c>
      <c r="Q8" s="73">
        <f t="shared" si="7"/>
        <v>7166.1799999999985</v>
      </c>
    </row>
    <row r="9" spans="1:17" ht="12">
      <c r="A9" s="72" t="str">
        <f>'Planilha Modelo'!A28</f>
        <v>04</v>
      </c>
      <c r="B9" s="70" t="str">
        <f>'Planilha Modelo'!B28:C28</f>
        <v>COBERTA</v>
      </c>
      <c r="C9" s="73">
        <f>'Planilha Modelo'!J28</f>
        <v>18043.61</v>
      </c>
      <c r="D9" s="70"/>
      <c r="E9" s="73">
        <f t="shared" si="0"/>
        <v>0</v>
      </c>
      <c r="F9" s="70"/>
      <c r="G9" s="73">
        <f t="shared" si="1"/>
        <v>0</v>
      </c>
      <c r="H9" s="70"/>
      <c r="I9" s="73">
        <f t="shared" si="2"/>
        <v>0</v>
      </c>
      <c r="J9" s="70">
        <v>50</v>
      </c>
      <c r="K9" s="73">
        <f t="shared" si="3"/>
        <v>9021.805</v>
      </c>
      <c r="L9" s="70">
        <v>50</v>
      </c>
      <c r="M9" s="73">
        <f t="shared" si="4"/>
        <v>9021.805</v>
      </c>
      <c r="N9" s="70"/>
      <c r="O9" s="73">
        <f t="shared" si="5"/>
        <v>0</v>
      </c>
      <c r="P9" s="73">
        <f t="shared" si="6"/>
        <v>100</v>
      </c>
      <c r="Q9" s="73">
        <f t="shared" si="7"/>
        <v>18043.61</v>
      </c>
    </row>
    <row r="10" spans="1:17" ht="12">
      <c r="A10" s="72" t="str">
        <f>'Planilha Modelo'!A33</f>
        <v>05</v>
      </c>
      <c r="B10" s="70" t="str">
        <f>'Planilha Modelo'!B33:C33</f>
        <v>ESQUADRIAS</v>
      </c>
      <c r="C10" s="73">
        <f>'Planilha Modelo'!J33</f>
        <v>3596.56</v>
      </c>
      <c r="D10" s="70"/>
      <c r="E10" s="73">
        <f t="shared" si="0"/>
        <v>0</v>
      </c>
      <c r="F10" s="70"/>
      <c r="G10" s="73">
        <f t="shared" si="1"/>
        <v>0</v>
      </c>
      <c r="H10" s="70">
        <v>25</v>
      </c>
      <c r="I10" s="73">
        <f t="shared" si="2"/>
        <v>899.14</v>
      </c>
      <c r="J10" s="70">
        <v>25</v>
      </c>
      <c r="K10" s="73">
        <f t="shared" si="3"/>
        <v>899.14</v>
      </c>
      <c r="L10" s="70">
        <v>25</v>
      </c>
      <c r="M10" s="73">
        <f t="shared" si="4"/>
        <v>899.14</v>
      </c>
      <c r="N10" s="70">
        <v>25</v>
      </c>
      <c r="O10" s="73">
        <f t="shared" si="5"/>
        <v>899.14</v>
      </c>
      <c r="P10" s="73">
        <f t="shared" si="6"/>
        <v>100</v>
      </c>
      <c r="Q10" s="73">
        <f t="shared" si="7"/>
        <v>3596.56</v>
      </c>
    </row>
    <row r="11" spans="1:17" ht="12">
      <c r="A11" s="72" t="str">
        <f>'Planilha Modelo'!A36</f>
        <v>06</v>
      </c>
      <c r="B11" s="70" t="str">
        <f>'Planilha Modelo'!B36:C36</f>
        <v>REVESTIMENTO</v>
      </c>
      <c r="C11" s="73">
        <f>'Planilha Modelo'!J36</f>
        <v>1328</v>
      </c>
      <c r="D11" s="70"/>
      <c r="E11" s="73">
        <f t="shared" si="0"/>
        <v>0</v>
      </c>
      <c r="F11" s="70"/>
      <c r="G11" s="73">
        <f t="shared" si="1"/>
        <v>0</v>
      </c>
      <c r="H11" s="70"/>
      <c r="I11" s="73">
        <f t="shared" si="2"/>
        <v>0</v>
      </c>
      <c r="J11" s="70">
        <v>40</v>
      </c>
      <c r="K11" s="73">
        <f t="shared" si="3"/>
        <v>531.2</v>
      </c>
      <c r="L11" s="70">
        <v>50</v>
      </c>
      <c r="M11" s="73">
        <f t="shared" si="4"/>
        <v>664</v>
      </c>
      <c r="N11" s="70">
        <v>10</v>
      </c>
      <c r="O11" s="73">
        <f t="shared" si="5"/>
        <v>132.8</v>
      </c>
      <c r="P11" s="73">
        <f t="shared" si="6"/>
        <v>100</v>
      </c>
      <c r="Q11" s="73">
        <f t="shared" si="7"/>
        <v>1328</v>
      </c>
    </row>
    <row r="12" spans="1:17" ht="12">
      <c r="A12" s="72" t="str">
        <f>'Planilha Modelo'!A40</f>
        <v>07</v>
      </c>
      <c r="B12" s="70" t="str">
        <f>'Planilha Modelo'!B40:C40</f>
        <v>IMPERMEABULIZAÇÃO</v>
      </c>
      <c r="C12" s="73">
        <f>'Planilha Modelo'!J40</f>
        <v>5492.18</v>
      </c>
      <c r="D12" s="70"/>
      <c r="E12" s="73">
        <f t="shared" si="0"/>
        <v>0</v>
      </c>
      <c r="F12" s="70"/>
      <c r="G12" s="73">
        <f t="shared" si="1"/>
        <v>0</v>
      </c>
      <c r="H12" s="70">
        <v>20</v>
      </c>
      <c r="I12" s="73">
        <f t="shared" si="2"/>
        <v>1098.4360000000001</v>
      </c>
      <c r="J12" s="70">
        <v>40</v>
      </c>
      <c r="K12" s="73">
        <f t="shared" si="3"/>
        <v>2196.8720000000003</v>
      </c>
      <c r="L12" s="70">
        <v>40</v>
      </c>
      <c r="M12" s="73">
        <f t="shared" si="4"/>
        <v>2196.8720000000003</v>
      </c>
      <c r="N12" s="70"/>
      <c r="O12" s="73">
        <f t="shared" si="5"/>
        <v>0</v>
      </c>
      <c r="P12" s="73">
        <f t="shared" si="6"/>
        <v>100</v>
      </c>
      <c r="Q12" s="73">
        <f t="shared" si="7"/>
        <v>5492.18</v>
      </c>
    </row>
    <row r="13" spans="1:17" ht="12">
      <c r="A13" s="72" t="str">
        <f>'Planilha Modelo'!A45</f>
        <v>08</v>
      </c>
      <c r="B13" s="70" t="str">
        <f>'Planilha Modelo'!B45:C45</f>
        <v>PISOS</v>
      </c>
      <c r="C13" s="73">
        <f>'Planilha Modelo'!J45</f>
        <v>14293.05</v>
      </c>
      <c r="D13" s="70"/>
      <c r="E13" s="73">
        <f t="shared" si="0"/>
        <v>0</v>
      </c>
      <c r="F13" s="70"/>
      <c r="G13" s="73">
        <f t="shared" si="1"/>
        <v>0</v>
      </c>
      <c r="H13" s="70"/>
      <c r="I13" s="73">
        <f t="shared" si="2"/>
        <v>0</v>
      </c>
      <c r="J13" s="70">
        <v>40</v>
      </c>
      <c r="K13" s="73">
        <f t="shared" si="3"/>
        <v>5717.22</v>
      </c>
      <c r="L13" s="70">
        <v>40</v>
      </c>
      <c r="M13" s="73">
        <f t="shared" si="4"/>
        <v>5717.22</v>
      </c>
      <c r="N13" s="70">
        <v>20</v>
      </c>
      <c r="O13" s="73">
        <f t="shared" si="5"/>
        <v>2858.61</v>
      </c>
      <c r="P13" s="73">
        <f t="shared" si="6"/>
        <v>100</v>
      </c>
      <c r="Q13" s="73">
        <f t="shared" si="7"/>
        <v>14293.050000000001</v>
      </c>
    </row>
    <row r="14" spans="1:17" ht="12">
      <c r="A14" s="72" t="str">
        <f>'Planilha Modelo'!A51</f>
        <v>09</v>
      </c>
      <c r="B14" s="70" t="str">
        <f>'Planilha Modelo'!B51:C51</f>
        <v>PINTURA</v>
      </c>
      <c r="C14" s="73">
        <f>'Planilha Modelo'!J51</f>
        <v>17076.55</v>
      </c>
      <c r="D14" s="70"/>
      <c r="E14" s="73">
        <f t="shared" si="0"/>
        <v>0</v>
      </c>
      <c r="F14" s="70"/>
      <c r="G14" s="73">
        <f t="shared" si="1"/>
        <v>0</v>
      </c>
      <c r="H14" s="70"/>
      <c r="I14" s="73">
        <f t="shared" si="2"/>
        <v>0</v>
      </c>
      <c r="J14" s="70">
        <v>30</v>
      </c>
      <c r="K14" s="73">
        <f t="shared" si="3"/>
        <v>5122.965</v>
      </c>
      <c r="L14" s="70">
        <v>50</v>
      </c>
      <c r="M14" s="73">
        <f t="shared" si="4"/>
        <v>8538.275</v>
      </c>
      <c r="N14" s="70">
        <v>20</v>
      </c>
      <c r="O14" s="73">
        <f t="shared" si="5"/>
        <v>3415.31</v>
      </c>
      <c r="P14" s="73">
        <f t="shared" si="6"/>
        <v>100</v>
      </c>
      <c r="Q14" s="73">
        <f t="shared" si="7"/>
        <v>17076.55</v>
      </c>
    </row>
    <row r="15" spans="1:17" ht="12">
      <c r="A15" s="72" t="str">
        <f>'Planilha Modelo'!A58</f>
        <v>10</v>
      </c>
      <c r="B15" s="70" t="str">
        <f>'Planilha Modelo'!B58:C58</f>
        <v>GRADIL DE ALUMÍNIO</v>
      </c>
      <c r="C15" s="73">
        <f>'Planilha Modelo'!J58</f>
        <v>10336.17</v>
      </c>
      <c r="D15" s="70"/>
      <c r="E15" s="73">
        <f t="shared" si="0"/>
        <v>0</v>
      </c>
      <c r="F15" s="70"/>
      <c r="G15" s="73">
        <f t="shared" si="1"/>
        <v>0</v>
      </c>
      <c r="H15" s="70"/>
      <c r="I15" s="73">
        <f t="shared" si="2"/>
        <v>0</v>
      </c>
      <c r="J15" s="70">
        <v>50</v>
      </c>
      <c r="K15" s="73">
        <f t="shared" si="3"/>
        <v>5168.085</v>
      </c>
      <c r="L15" s="70">
        <v>50</v>
      </c>
      <c r="M15" s="73">
        <f t="shared" si="4"/>
        <v>5168.085</v>
      </c>
      <c r="N15" s="70"/>
      <c r="O15" s="73">
        <f t="shared" si="5"/>
        <v>0</v>
      </c>
      <c r="P15" s="73">
        <f t="shared" si="6"/>
        <v>100</v>
      </c>
      <c r="Q15" s="73">
        <f t="shared" si="7"/>
        <v>10336.17</v>
      </c>
    </row>
    <row r="16" spans="1:17" ht="12">
      <c r="A16" s="72" t="str">
        <f>'Planilha Modelo'!A62</f>
        <v>11</v>
      </c>
      <c r="B16" s="70" t="str">
        <f>'Planilha Modelo'!B62:C62</f>
        <v>REFORMA WC MASCULINO E FEMININO</v>
      </c>
      <c r="C16" s="73">
        <f>'Planilha Modelo'!J62</f>
        <v>56125.48000000001</v>
      </c>
      <c r="D16" s="70"/>
      <c r="E16" s="73">
        <f t="shared" si="0"/>
        <v>0</v>
      </c>
      <c r="F16" s="70"/>
      <c r="G16" s="73">
        <f t="shared" si="1"/>
        <v>0</v>
      </c>
      <c r="H16" s="70">
        <v>50</v>
      </c>
      <c r="I16" s="73">
        <f t="shared" si="2"/>
        <v>28062.740000000005</v>
      </c>
      <c r="J16" s="70">
        <v>50</v>
      </c>
      <c r="K16" s="73">
        <f t="shared" si="3"/>
        <v>28062.740000000005</v>
      </c>
      <c r="L16" s="70"/>
      <c r="M16" s="73">
        <f t="shared" si="4"/>
        <v>0</v>
      </c>
      <c r="N16" s="70"/>
      <c r="O16" s="73">
        <f t="shared" si="5"/>
        <v>0</v>
      </c>
      <c r="P16" s="73">
        <f t="shared" si="6"/>
        <v>100</v>
      </c>
      <c r="Q16" s="73">
        <f t="shared" si="7"/>
        <v>56125.48000000001</v>
      </c>
    </row>
    <row r="17" spans="1:17" ht="12">
      <c r="A17" s="72" t="str">
        <f>'Planilha Modelo'!A97</f>
        <v>12</v>
      </c>
      <c r="B17" s="70" t="str">
        <f>'Planilha Modelo'!B97:C97</f>
        <v>PAVIMENTAÇÃO E DRENAGEM EXTERNA/INTERNA</v>
      </c>
      <c r="C17" s="73">
        <f>'Planilha Modelo'!J97</f>
        <v>47442.55999999999</v>
      </c>
      <c r="D17" s="70"/>
      <c r="E17" s="73">
        <f t="shared" si="0"/>
        <v>0</v>
      </c>
      <c r="F17" s="70">
        <v>20</v>
      </c>
      <c r="G17" s="73">
        <f t="shared" si="1"/>
        <v>9488.511999999999</v>
      </c>
      <c r="H17" s="70">
        <v>25</v>
      </c>
      <c r="I17" s="73">
        <f t="shared" si="2"/>
        <v>11860.639999999998</v>
      </c>
      <c r="J17" s="70">
        <v>25</v>
      </c>
      <c r="K17" s="73">
        <f t="shared" si="3"/>
        <v>11860.639999999998</v>
      </c>
      <c r="L17" s="70">
        <v>25</v>
      </c>
      <c r="M17" s="73">
        <f t="shared" si="4"/>
        <v>11860.639999999998</v>
      </c>
      <c r="N17" s="70">
        <v>5</v>
      </c>
      <c r="O17" s="73">
        <f t="shared" si="5"/>
        <v>2372.1279999999997</v>
      </c>
      <c r="P17" s="73">
        <f t="shared" si="6"/>
        <v>100</v>
      </c>
      <c r="Q17" s="73">
        <f t="shared" si="7"/>
        <v>47442.55999999999</v>
      </c>
    </row>
    <row r="18" spans="1:17" ht="12">
      <c r="A18" s="72" t="str">
        <f>'Planilha Modelo'!A107</f>
        <v>13</v>
      </c>
      <c r="B18" s="70" t="str">
        <f>'Planilha Modelo'!B107:C107</f>
        <v>SERVIÇOS COMPLEMENTARES</v>
      </c>
      <c r="C18" s="73">
        <f>'Planilha Modelo'!J107</f>
        <v>34938.56</v>
      </c>
      <c r="D18" s="70"/>
      <c r="E18" s="73">
        <f t="shared" si="0"/>
        <v>0</v>
      </c>
      <c r="F18" s="70">
        <v>20</v>
      </c>
      <c r="G18" s="73">
        <f t="shared" si="1"/>
        <v>6987.7119999999995</v>
      </c>
      <c r="H18" s="70">
        <v>20</v>
      </c>
      <c r="I18" s="73">
        <f t="shared" si="2"/>
        <v>6987.7119999999995</v>
      </c>
      <c r="J18" s="70">
        <v>20</v>
      </c>
      <c r="K18" s="73">
        <f t="shared" si="3"/>
        <v>6987.7119999999995</v>
      </c>
      <c r="L18" s="70">
        <v>20</v>
      </c>
      <c r="M18" s="73">
        <f t="shared" si="4"/>
        <v>6987.7119999999995</v>
      </c>
      <c r="N18" s="70">
        <v>20</v>
      </c>
      <c r="O18" s="73">
        <f t="shared" si="5"/>
        <v>6987.7119999999995</v>
      </c>
      <c r="P18" s="73">
        <f t="shared" si="6"/>
        <v>100</v>
      </c>
      <c r="Q18" s="73">
        <f t="shared" si="7"/>
        <v>34938.56</v>
      </c>
    </row>
    <row r="19" spans="1:17" ht="12">
      <c r="A19" s="72" t="str">
        <f>'Planilha Modelo'!A117</f>
        <v>14</v>
      </c>
      <c r="B19" s="70" t="str">
        <f>'Planilha Modelo'!B117:C117</f>
        <v>LAVANDERIA</v>
      </c>
      <c r="C19" s="73">
        <f>'Planilha Modelo'!J117</f>
        <v>748.99</v>
      </c>
      <c r="D19" s="70"/>
      <c r="E19" s="73">
        <f t="shared" si="0"/>
        <v>0</v>
      </c>
      <c r="F19" s="70"/>
      <c r="G19" s="73">
        <f t="shared" si="1"/>
        <v>0</v>
      </c>
      <c r="H19" s="70"/>
      <c r="I19" s="73">
        <f t="shared" si="2"/>
        <v>0</v>
      </c>
      <c r="J19" s="70">
        <v>100</v>
      </c>
      <c r="K19" s="73">
        <f t="shared" si="3"/>
        <v>748.99</v>
      </c>
      <c r="L19" s="70"/>
      <c r="M19" s="73">
        <f t="shared" si="4"/>
        <v>0</v>
      </c>
      <c r="N19" s="70"/>
      <c r="O19" s="73">
        <f t="shared" si="5"/>
        <v>0</v>
      </c>
      <c r="P19" s="73">
        <f t="shared" si="6"/>
        <v>100</v>
      </c>
      <c r="Q19" s="73">
        <f t="shared" si="7"/>
        <v>748.99</v>
      </c>
    </row>
    <row r="20" spans="1:17" ht="12">
      <c r="A20" s="72" t="str">
        <f>'Planilha Modelo'!A123</f>
        <v>15</v>
      </c>
      <c r="B20" s="70" t="str">
        <f>'Planilha Modelo'!B123:C123</f>
        <v>MELHORIA DA SALA DO SERVIDOR</v>
      </c>
      <c r="C20" s="73">
        <f>'Planilha Modelo'!J123</f>
        <v>9232.97</v>
      </c>
      <c r="D20" s="70"/>
      <c r="E20" s="73">
        <f t="shared" si="0"/>
        <v>0</v>
      </c>
      <c r="F20" s="70"/>
      <c r="G20" s="73">
        <f t="shared" si="1"/>
        <v>0</v>
      </c>
      <c r="H20" s="70"/>
      <c r="I20" s="73">
        <f t="shared" si="2"/>
        <v>0</v>
      </c>
      <c r="J20" s="70"/>
      <c r="K20" s="73">
        <f t="shared" si="3"/>
        <v>0</v>
      </c>
      <c r="L20" s="70">
        <v>50</v>
      </c>
      <c r="M20" s="73">
        <f t="shared" si="4"/>
        <v>4616.485</v>
      </c>
      <c r="N20" s="70">
        <v>50</v>
      </c>
      <c r="O20" s="73">
        <f t="shared" si="5"/>
        <v>4616.485</v>
      </c>
      <c r="P20" s="73">
        <f t="shared" si="6"/>
        <v>100</v>
      </c>
      <c r="Q20" s="73">
        <f t="shared" si="7"/>
        <v>9232.97</v>
      </c>
    </row>
    <row r="21" spans="1:17" ht="12">
      <c r="A21" s="7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2">
      <c r="A22" s="129" t="s">
        <v>177</v>
      </c>
      <c r="B22" s="129"/>
      <c r="C22" s="73">
        <f>SUM(C6:C21)</f>
        <v>243114.4</v>
      </c>
      <c r="D22" s="130">
        <f>SUM(E6:E20)</f>
        <v>3114.51</v>
      </c>
      <c r="E22" s="130"/>
      <c r="F22" s="130">
        <f>SUM(G6:G20)</f>
        <v>24603.909</v>
      </c>
      <c r="G22" s="130"/>
      <c r="H22" s="130">
        <f>SUM(I6:I20)</f>
        <v>57109.867000000006</v>
      </c>
      <c r="I22" s="130"/>
      <c r="J22" s="130">
        <f>SUM(K6:K20)</f>
        <v>79183.84100000001</v>
      </c>
      <c r="K22" s="130"/>
      <c r="L22" s="130">
        <f>SUM(M6:M20)</f>
        <v>57820.087999999996</v>
      </c>
      <c r="M22" s="130"/>
      <c r="N22" s="130">
        <f>SUM(O6:O20)</f>
        <v>21282.185</v>
      </c>
      <c r="O22" s="130"/>
      <c r="P22" s="131"/>
      <c r="Q22" s="131"/>
    </row>
    <row r="23" spans="1:17" ht="12">
      <c r="A23" s="129" t="s">
        <v>171</v>
      </c>
      <c r="B23" s="129"/>
      <c r="C23" s="73">
        <f>C22</f>
        <v>243114.4</v>
      </c>
      <c r="D23" s="130">
        <f>D22</f>
        <v>3114.51</v>
      </c>
      <c r="E23" s="130"/>
      <c r="F23" s="130">
        <f>F22+D23</f>
        <v>27718.419</v>
      </c>
      <c r="G23" s="130"/>
      <c r="H23" s="130">
        <f>H22+F23</f>
        <v>84828.28600000001</v>
      </c>
      <c r="I23" s="130"/>
      <c r="J23" s="130">
        <f>J22+H23</f>
        <v>164012.12700000004</v>
      </c>
      <c r="K23" s="130"/>
      <c r="L23" s="130">
        <f>L22+J23</f>
        <v>221832.21500000003</v>
      </c>
      <c r="M23" s="130"/>
      <c r="N23" s="130">
        <f>N22+L23</f>
        <v>243114.40000000002</v>
      </c>
      <c r="O23" s="130"/>
      <c r="P23" s="131"/>
      <c r="Q23" s="131"/>
    </row>
  </sheetData>
  <sheetProtection selectLockedCells="1" selectUnlockedCells="1"/>
  <mergeCells count="23">
    <mergeCell ref="J23:K23"/>
    <mergeCell ref="A22:B22"/>
    <mergeCell ref="D22:E22"/>
    <mergeCell ref="L23:M23"/>
    <mergeCell ref="A23:B23"/>
    <mergeCell ref="D23:E23"/>
    <mergeCell ref="F23:G23"/>
    <mergeCell ref="H23:I23"/>
    <mergeCell ref="N22:O22"/>
    <mergeCell ref="P22:Q22"/>
    <mergeCell ref="L3:M3"/>
    <mergeCell ref="N3:O3"/>
    <mergeCell ref="P3:Q3"/>
    <mergeCell ref="D3:E3"/>
    <mergeCell ref="N23:O23"/>
    <mergeCell ref="P23:Q23"/>
    <mergeCell ref="L22:M22"/>
    <mergeCell ref="F3:G3"/>
    <mergeCell ref="H3:I3"/>
    <mergeCell ref="J3:K3"/>
    <mergeCell ref="F22:G22"/>
    <mergeCell ref="H22:I22"/>
    <mergeCell ref="J22:K22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48" sqref="B48:C48"/>
    </sheetView>
  </sheetViews>
  <sheetFormatPr defaultColWidth="9.140625" defaultRowHeight="12.75"/>
  <cols>
    <col min="1" max="1" width="7.421875" style="91" customWidth="1"/>
    <col min="2" max="2" width="49.28125" style="91" bestFit="1" customWidth="1"/>
    <col min="3" max="3" width="10.8515625" style="91" customWidth="1"/>
    <col min="4" max="16384" width="9.140625" style="91" customWidth="1"/>
  </cols>
  <sheetData>
    <row r="1" spans="1:3" ht="12.75">
      <c r="A1" s="88"/>
      <c r="B1" s="89"/>
      <c r="C1" s="90"/>
    </row>
    <row r="2" spans="1:3" ht="18">
      <c r="A2" s="132" t="s">
        <v>192</v>
      </c>
      <c r="B2" s="133"/>
      <c r="C2" s="134"/>
    </row>
    <row r="3" spans="1:3" ht="16.5">
      <c r="A3" s="135" t="s">
        <v>193</v>
      </c>
      <c r="B3" s="136"/>
      <c r="C3" s="137"/>
    </row>
    <row r="4" spans="1:3" ht="12.75">
      <c r="A4" s="92"/>
      <c r="B4" s="93"/>
      <c r="C4" s="94"/>
    </row>
    <row r="5" spans="1:3" ht="12.75">
      <c r="A5" s="95" t="s">
        <v>164</v>
      </c>
      <c r="B5" s="96" t="s">
        <v>286</v>
      </c>
      <c r="C5" s="97" t="s">
        <v>194</v>
      </c>
    </row>
    <row r="6" spans="1:3" ht="12.75">
      <c r="A6" s="95" t="s">
        <v>195</v>
      </c>
      <c r="B6" s="96" t="s">
        <v>196</v>
      </c>
      <c r="C6" s="97" t="s">
        <v>197</v>
      </c>
    </row>
    <row r="7" spans="1:3" ht="12.75">
      <c r="A7" s="95" t="s">
        <v>172</v>
      </c>
      <c r="B7" s="98" t="s">
        <v>198</v>
      </c>
      <c r="C7" s="97"/>
    </row>
    <row r="8" spans="1:3" ht="12.75">
      <c r="A8" s="99">
        <v>1</v>
      </c>
      <c r="B8" s="98" t="s">
        <v>199</v>
      </c>
      <c r="C8" s="94"/>
    </row>
    <row r="9" spans="1:3" ht="12.75">
      <c r="A9" s="95" t="s">
        <v>200</v>
      </c>
      <c r="B9" s="98" t="s">
        <v>201</v>
      </c>
      <c r="C9" s="100">
        <v>0.012</v>
      </c>
    </row>
    <row r="10" spans="1:3" ht="12.75">
      <c r="A10" s="95" t="s">
        <v>202</v>
      </c>
      <c r="B10" s="98" t="s">
        <v>287</v>
      </c>
      <c r="C10" s="100">
        <f>C11+C12</f>
        <v>0.0973</v>
      </c>
    </row>
    <row r="11" spans="1:3" ht="12.75">
      <c r="A11" s="95" t="s">
        <v>288</v>
      </c>
      <c r="B11" s="98" t="s">
        <v>203</v>
      </c>
      <c r="C11" s="100">
        <v>0.035</v>
      </c>
    </row>
    <row r="12" spans="1:3" ht="12.75">
      <c r="A12" s="95" t="s">
        <v>289</v>
      </c>
      <c r="B12" s="98" t="s">
        <v>290</v>
      </c>
      <c r="C12" s="100">
        <v>0.0623</v>
      </c>
    </row>
    <row r="13" spans="1:3" ht="12.75">
      <c r="A13" s="95" t="s">
        <v>204</v>
      </c>
      <c r="B13" s="98" t="s">
        <v>205</v>
      </c>
      <c r="C13" s="100">
        <v>0.025</v>
      </c>
    </row>
    <row r="14" spans="1:3" ht="12.75">
      <c r="A14" s="95" t="s">
        <v>206</v>
      </c>
      <c r="B14" s="98" t="s">
        <v>207</v>
      </c>
      <c r="C14" s="100">
        <f>C15+C16+C17</f>
        <v>0.0865</v>
      </c>
    </row>
    <row r="15" spans="1:3" ht="12.75">
      <c r="A15" s="95" t="s">
        <v>208</v>
      </c>
      <c r="B15" s="98" t="s">
        <v>209</v>
      </c>
      <c r="C15" s="100" t="s">
        <v>210</v>
      </c>
    </row>
    <row r="16" spans="1:3" ht="12.75">
      <c r="A16" s="95" t="s">
        <v>211</v>
      </c>
      <c r="B16" s="98" t="s">
        <v>212</v>
      </c>
      <c r="C16" s="100">
        <v>0.05</v>
      </c>
    </row>
    <row r="17" spans="1:3" ht="12.75">
      <c r="A17" s="95" t="s">
        <v>213</v>
      </c>
      <c r="B17" s="98" t="s">
        <v>214</v>
      </c>
      <c r="C17" s="100">
        <v>0</v>
      </c>
    </row>
    <row r="18" spans="1:3" ht="12.75">
      <c r="A18" s="99">
        <v>2</v>
      </c>
      <c r="B18" s="98" t="s">
        <v>215</v>
      </c>
      <c r="C18" s="100"/>
    </row>
    <row r="19" spans="1:3" ht="12.75">
      <c r="A19" s="95" t="s">
        <v>216</v>
      </c>
      <c r="B19" s="98" t="s">
        <v>217</v>
      </c>
      <c r="C19" s="100">
        <v>0.06</v>
      </c>
    </row>
    <row r="20" spans="1:3" ht="12.75">
      <c r="A20" s="99">
        <v>3</v>
      </c>
      <c r="B20" s="98" t="s">
        <v>218</v>
      </c>
      <c r="C20" s="101">
        <f>((1+C9)*(1+C10)*(1+C13)*(1+C19)/(1-C14))-1</f>
        <v>0.3207696194854952</v>
      </c>
    </row>
    <row r="21" spans="1:3" ht="12.75">
      <c r="A21" s="92"/>
      <c r="B21" s="98" t="s">
        <v>219</v>
      </c>
      <c r="C21" s="102" t="s">
        <v>220</v>
      </c>
    </row>
    <row r="22" spans="1:3" ht="12.75">
      <c r="A22" s="95"/>
      <c r="B22" s="103" t="s">
        <v>221</v>
      </c>
      <c r="C22" s="104"/>
    </row>
    <row r="23" spans="1:3" ht="12.75">
      <c r="A23" s="105" t="s">
        <v>222</v>
      </c>
      <c r="B23" s="106"/>
      <c r="C23" s="104"/>
    </row>
    <row r="24" spans="1:3" ht="12.75">
      <c r="A24" s="105" t="s">
        <v>223</v>
      </c>
      <c r="B24" s="93"/>
      <c r="C24" s="94"/>
    </row>
    <row r="25" spans="1:3" ht="12.75">
      <c r="A25" s="105" t="s">
        <v>224</v>
      </c>
      <c r="B25" s="93"/>
      <c r="C25" s="94"/>
    </row>
    <row r="26" spans="1:3" ht="12.75">
      <c r="A26" s="105" t="s">
        <v>225</v>
      </c>
      <c r="B26" s="93"/>
      <c r="C26" s="94"/>
    </row>
    <row r="27" spans="1:3" ht="12.75">
      <c r="A27" s="105" t="s">
        <v>226</v>
      </c>
      <c r="B27" s="93"/>
      <c r="C27" s="94"/>
    </row>
    <row r="28" spans="1:3" ht="12.75">
      <c r="A28" s="105" t="s">
        <v>227</v>
      </c>
      <c r="B28" s="93"/>
      <c r="C28" s="94"/>
    </row>
    <row r="29" spans="1:3" ht="12.75">
      <c r="A29" s="107"/>
      <c r="B29" s="108"/>
      <c r="C29" s="109"/>
    </row>
  </sheetData>
  <sheetProtection/>
  <mergeCells count="2">
    <mergeCell ref="A2:C2"/>
    <mergeCell ref="A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Karina de Miranda Tenório</dc:creator>
  <cp:keywords/>
  <dc:description/>
  <cp:lastModifiedBy>1044</cp:lastModifiedBy>
  <cp:lastPrinted>2016-05-25T13:34:55Z</cp:lastPrinted>
  <dcterms:created xsi:type="dcterms:W3CDTF">2002-12-03T16:19:39Z</dcterms:created>
  <dcterms:modified xsi:type="dcterms:W3CDTF">2016-06-02T15:27:50Z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INFRAERO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